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05" windowWidth="19440" windowHeight="7365" tabRatio="667" firstSheet="2" activeTab="3"/>
  </bookViews>
  <sheets>
    <sheet name="Tour59" sheetId="1" state="hidden" r:id="rId1"/>
    <sheet name="Tour60" sheetId="2" state="hidden" r:id="rId2"/>
    <sheet name="รายได้ที่เกิดขึ้นในจังหวัด" sheetId="3" r:id="rId3"/>
    <sheet name="รายได้ที่เกิดขึ้นระหว่างจังหวัด" sheetId="4" r:id="rId4"/>
    <sheet name="รายได้" sheetId="6" state="hidden" r:id="rId5"/>
    <sheet name="รายงาน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2">รายได้ที่เกิดขึ้นในจังหวัด!$A$1:$CD$89</definedName>
    <definedName name="_xlnm.Print_Area" localSheetId="3">รายได้ที่เกิดขึ้นระหว่างจังหวัด!$A$1:$CX$90</definedName>
    <definedName name="_xlnm.Print_Titles" localSheetId="0">Tour59!$3:$10</definedName>
    <definedName name="_xlnm.Print_Titles" localSheetId="1">Tour60!$3:$9</definedName>
    <definedName name="_xlnm.Print_Titles" localSheetId="2">รายได้ที่เกิดขึ้นในจังหวัด!$A:$C</definedName>
    <definedName name="_xlnm.Print_Titles" localSheetId="3">รายได้ที่เกิดขึ้นระหว่างจังหวัด!$A:$C,รายได้ที่เกิดขึ้นระหว่างจังหวัด!$4:$9</definedName>
  </definedNames>
  <calcPr calcId="145621"/>
</workbook>
</file>

<file path=xl/calcChain.xml><?xml version="1.0" encoding="utf-8"?>
<calcChain xmlns="http://schemas.openxmlformats.org/spreadsheetml/2006/main">
  <c r="DB60" i="4" l="1"/>
  <c r="DD4" i="4" l="1"/>
  <c r="AA4" i="4" l="1"/>
  <c r="AE4" i="4"/>
  <c r="AI4" i="4"/>
  <c r="W4" i="4"/>
  <c r="U9" i="4"/>
  <c r="V9" i="4"/>
  <c r="X9" i="4"/>
  <c r="Y9" i="4"/>
  <c r="Z9" i="4"/>
  <c r="AB9" i="4"/>
  <c r="AC9" i="4"/>
  <c r="AD9" i="4"/>
  <c r="AF9" i="4"/>
  <c r="AG9" i="4"/>
  <c r="AH9" i="4"/>
  <c r="AJ9" i="4"/>
  <c r="AK9" i="4"/>
  <c r="F49" i="7" l="1"/>
  <c r="F50" i="7" s="1"/>
  <c r="H50" i="7" s="1"/>
  <c r="F48" i="7"/>
  <c r="G50" i="7"/>
  <c r="CZ4" i="4"/>
  <c r="CW4" i="4"/>
  <c r="CS4" i="4"/>
  <c r="CO4" i="4"/>
  <c r="CK4" i="4"/>
  <c r="CG4" i="4"/>
  <c r="CC4" i="4"/>
  <c r="D44" i="7"/>
  <c r="G43" i="7"/>
  <c r="G42" i="7"/>
  <c r="G41" i="7"/>
  <c r="G40" i="7"/>
  <c r="K39" i="7"/>
  <c r="J39" i="7"/>
  <c r="I39" i="7"/>
  <c r="G39" i="7"/>
  <c r="M38" i="7"/>
  <c r="L38" i="7"/>
  <c r="G38" i="7"/>
  <c r="M37" i="7"/>
  <c r="L37" i="7"/>
  <c r="G37" i="7"/>
  <c r="K36" i="7"/>
  <c r="K43" i="7" s="1"/>
  <c r="J36" i="7"/>
  <c r="J43" i="7" s="1"/>
  <c r="I36" i="7"/>
  <c r="H36" i="7"/>
  <c r="G36" i="7"/>
  <c r="M35" i="7"/>
  <c r="L35" i="7"/>
  <c r="H35" i="7"/>
  <c r="G35" i="7"/>
  <c r="M34" i="7"/>
  <c r="L34" i="7"/>
  <c r="H34" i="7"/>
  <c r="G34" i="7"/>
  <c r="M33" i="7"/>
  <c r="L33" i="7"/>
  <c r="G33" i="7"/>
  <c r="M32" i="7"/>
  <c r="L32" i="7"/>
  <c r="G32" i="7"/>
  <c r="M31" i="7"/>
  <c r="L31" i="7"/>
  <c r="G31" i="7"/>
  <c r="I23" i="7"/>
  <c r="G20" i="7"/>
  <c r="G19" i="7"/>
  <c r="G18" i="7"/>
  <c r="G17" i="7"/>
  <c r="K16" i="7"/>
  <c r="K20" i="7" s="1"/>
  <c r="J16" i="7"/>
  <c r="I16" i="7"/>
  <c r="I20" i="7" s="1"/>
  <c r="H16" i="7"/>
  <c r="H39" i="7" s="1"/>
  <c r="G16" i="7"/>
  <c r="M15" i="7"/>
  <c r="L15" i="7"/>
  <c r="G15" i="7"/>
  <c r="M14" i="7"/>
  <c r="L14" i="7"/>
  <c r="G14" i="7"/>
  <c r="M13" i="7"/>
  <c r="L13" i="7"/>
  <c r="G13" i="7"/>
  <c r="M12" i="7"/>
  <c r="L12" i="7"/>
  <c r="G12" i="7"/>
  <c r="M11" i="7"/>
  <c r="L11" i="7"/>
  <c r="G11" i="7"/>
  <c r="M10" i="7"/>
  <c r="L10" i="7"/>
  <c r="G10" i="7"/>
  <c r="M9" i="7"/>
  <c r="L9" i="7"/>
  <c r="G9" i="7"/>
  <c r="M8" i="7"/>
  <c r="L8" i="7"/>
  <c r="G8" i="7"/>
  <c r="I43" i="7" l="1"/>
  <c r="L39" i="7"/>
  <c r="L16" i="7"/>
  <c r="M43" i="7"/>
  <c r="M39" i="7"/>
  <c r="L43" i="7"/>
  <c r="M16" i="7"/>
  <c r="J20" i="7"/>
  <c r="L20" i="7" s="1"/>
  <c r="M36" i="7"/>
  <c r="L36" i="7"/>
  <c r="M20" i="7" l="1"/>
  <c r="BY4" i="4" l="1"/>
  <c r="BS4" i="4"/>
  <c r="BO4" i="4"/>
  <c r="BK4" i="4"/>
  <c r="BG4" i="4"/>
  <c r="BA4" i="4"/>
  <c r="AW4" i="4"/>
  <c r="AS4" i="4"/>
  <c r="AO4" i="4"/>
  <c r="L86" i="4" l="1"/>
  <c r="K86" i="4"/>
  <c r="J86" i="4"/>
  <c r="D86" i="4"/>
  <c r="L85" i="4"/>
  <c r="K85" i="4"/>
  <c r="J85" i="4"/>
  <c r="D85" i="4"/>
  <c r="L84" i="4"/>
  <c r="K84" i="4"/>
  <c r="J84" i="4"/>
  <c r="D84" i="4"/>
  <c r="L83" i="4"/>
  <c r="K83" i="4"/>
  <c r="J83" i="4"/>
  <c r="D83" i="4"/>
  <c r="L82" i="4"/>
  <c r="K82" i="4"/>
  <c r="J82" i="4"/>
  <c r="D82" i="4"/>
  <c r="L81" i="4"/>
  <c r="K81" i="4"/>
  <c r="J81" i="4"/>
  <c r="D81" i="4"/>
  <c r="L80" i="4"/>
  <c r="K80" i="4"/>
  <c r="J80" i="4"/>
  <c r="D80" i="4"/>
  <c r="L79" i="4"/>
  <c r="K79" i="4"/>
  <c r="J79" i="4"/>
  <c r="D79" i="4"/>
  <c r="L78" i="4"/>
  <c r="K78" i="4"/>
  <c r="J78" i="4"/>
  <c r="D78" i="4"/>
  <c r="L77" i="4"/>
  <c r="K77" i="4"/>
  <c r="J77" i="4"/>
  <c r="D77" i="4"/>
  <c r="L76" i="4"/>
  <c r="K76" i="4"/>
  <c r="J76" i="4"/>
  <c r="D76" i="4"/>
  <c r="L75" i="4"/>
  <c r="K75" i="4"/>
  <c r="J75" i="4"/>
  <c r="D75" i="4"/>
  <c r="L74" i="4"/>
  <c r="K74" i="4"/>
  <c r="J74" i="4"/>
  <c r="D74" i="4"/>
  <c r="L73" i="4"/>
  <c r="K73" i="4"/>
  <c r="J73" i="4"/>
  <c r="D73" i="4"/>
  <c r="L72" i="4"/>
  <c r="K72" i="4"/>
  <c r="J72" i="4"/>
  <c r="D72" i="4"/>
  <c r="L71" i="4"/>
  <c r="K71" i="4"/>
  <c r="J71" i="4"/>
  <c r="D71" i="4"/>
  <c r="L70" i="4"/>
  <c r="K70" i="4"/>
  <c r="J70" i="4"/>
  <c r="D70" i="4"/>
  <c r="L69" i="4"/>
  <c r="K69" i="4"/>
  <c r="J69" i="4"/>
  <c r="D69" i="4"/>
  <c r="L68" i="4"/>
  <c r="K68" i="4"/>
  <c r="J68" i="4"/>
  <c r="D68" i="4"/>
  <c r="L67" i="4"/>
  <c r="K67" i="4"/>
  <c r="J67" i="4"/>
  <c r="D67" i="4"/>
  <c r="L66" i="4"/>
  <c r="K66" i="4"/>
  <c r="J66" i="4"/>
  <c r="D66" i="4"/>
  <c r="L65" i="4"/>
  <c r="K65" i="4"/>
  <c r="J65" i="4"/>
  <c r="D65" i="4"/>
  <c r="L64" i="4"/>
  <c r="K64" i="4"/>
  <c r="J64" i="4"/>
  <c r="D64" i="4"/>
  <c r="L63" i="4"/>
  <c r="K63" i="4"/>
  <c r="J63" i="4"/>
  <c r="D63" i="4"/>
  <c r="L62" i="4"/>
  <c r="K62" i="4"/>
  <c r="J62" i="4"/>
  <c r="D62" i="4"/>
  <c r="L61" i="4"/>
  <c r="K61" i="4"/>
  <c r="J61" i="4"/>
  <c r="D61" i="4"/>
  <c r="L60" i="4"/>
  <c r="K60" i="4"/>
  <c r="J60" i="4"/>
  <c r="D60" i="4"/>
  <c r="L59" i="4"/>
  <c r="K59" i="4"/>
  <c r="J59" i="4"/>
  <c r="D59" i="4"/>
  <c r="L58" i="4"/>
  <c r="K58" i="4"/>
  <c r="J58" i="4"/>
  <c r="D58" i="4"/>
  <c r="L57" i="4"/>
  <c r="K57" i="4"/>
  <c r="J57" i="4"/>
  <c r="D57" i="4"/>
  <c r="L56" i="4"/>
  <c r="K56" i="4"/>
  <c r="J56" i="4"/>
  <c r="D56" i="4"/>
  <c r="L55" i="4"/>
  <c r="K55" i="4"/>
  <c r="J55" i="4"/>
  <c r="D55" i="4"/>
  <c r="L54" i="4"/>
  <c r="K54" i="4"/>
  <c r="J54" i="4"/>
  <c r="D54" i="4"/>
  <c r="L53" i="4"/>
  <c r="K53" i="4"/>
  <c r="J53" i="4"/>
  <c r="D53" i="4"/>
  <c r="L52" i="4"/>
  <c r="K52" i="4"/>
  <c r="J52" i="4"/>
  <c r="D52" i="4"/>
  <c r="L51" i="4"/>
  <c r="K51" i="4"/>
  <c r="J51" i="4"/>
  <c r="D51" i="4"/>
  <c r="L50" i="4"/>
  <c r="K50" i="4"/>
  <c r="J50" i="4"/>
  <c r="D50" i="4"/>
  <c r="L49" i="4"/>
  <c r="K49" i="4"/>
  <c r="J49" i="4"/>
  <c r="D49" i="4"/>
  <c r="L48" i="4"/>
  <c r="K48" i="4"/>
  <c r="J48" i="4"/>
  <c r="D48" i="4"/>
  <c r="L47" i="4"/>
  <c r="K47" i="4"/>
  <c r="J47" i="4"/>
  <c r="D47" i="4"/>
  <c r="L46" i="4"/>
  <c r="K46" i="4"/>
  <c r="J46" i="4"/>
  <c r="D46" i="4"/>
  <c r="L45" i="4"/>
  <c r="K45" i="4"/>
  <c r="J45" i="4"/>
  <c r="D45" i="4"/>
  <c r="L44" i="4"/>
  <c r="K44" i="4"/>
  <c r="J44" i="4"/>
  <c r="D44" i="4"/>
  <c r="L43" i="4"/>
  <c r="K43" i="4"/>
  <c r="J43" i="4"/>
  <c r="D43" i="4"/>
  <c r="L42" i="4"/>
  <c r="K42" i="4"/>
  <c r="J42" i="4"/>
  <c r="D42" i="4"/>
  <c r="L41" i="4"/>
  <c r="K41" i="4"/>
  <c r="J41" i="4"/>
  <c r="D41" i="4"/>
  <c r="L40" i="4"/>
  <c r="K40" i="4"/>
  <c r="J40" i="4"/>
  <c r="D40" i="4"/>
  <c r="L39" i="4"/>
  <c r="K39" i="4"/>
  <c r="J39" i="4"/>
  <c r="D39" i="4"/>
  <c r="L38" i="4"/>
  <c r="K38" i="4"/>
  <c r="J38" i="4"/>
  <c r="D38" i="4"/>
  <c r="L37" i="4"/>
  <c r="K37" i="4"/>
  <c r="J37" i="4"/>
  <c r="D37" i="4"/>
  <c r="L36" i="4"/>
  <c r="K36" i="4"/>
  <c r="J36" i="4"/>
  <c r="D36" i="4"/>
  <c r="L35" i="4"/>
  <c r="K35" i="4"/>
  <c r="J35" i="4"/>
  <c r="D35" i="4"/>
  <c r="L34" i="4"/>
  <c r="K34" i="4"/>
  <c r="J34" i="4"/>
  <c r="D34" i="4"/>
  <c r="L33" i="4"/>
  <c r="K33" i="4"/>
  <c r="J33" i="4"/>
  <c r="D33" i="4"/>
  <c r="L32" i="4"/>
  <c r="K32" i="4"/>
  <c r="J32" i="4"/>
  <c r="D32" i="4"/>
  <c r="L31" i="4"/>
  <c r="K31" i="4"/>
  <c r="J31" i="4"/>
  <c r="D31" i="4"/>
  <c r="L30" i="4"/>
  <c r="K30" i="4"/>
  <c r="J30" i="4"/>
  <c r="D30" i="4"/>
  <c r="L29" i="4"/>
  <c r="K29" i="4"/>
  <c r="J29" i="4"/>
  <c r="D29" i="4"/>
  <c r="L28" i="4"/>
  <c r="K28" i="4"/>
  <c r="J28" i="4"/>
  <c r="D28" i="4"/>
  <c r="L27" i="4"/>
  <c r="K27" i="4"/>
  <c r="J27" i="4"/>
  <c r="D27" i="4"/>
  <c r="L26" i="4"/>
  <c r="K26" i="4"/>
  <c r="J26" i="4"/>
  <c r="D26" i="4"/>
  <c r="L25" i="4"/>
  <c r="K25" i="4"/>
  <c r="J25" i="4"/>
  <c r="D25" i="4"/>
  <c r="L24" i="4"/>
  <c r="K24" i="4"/>
  <c r="J24" i="4"/>
  <c r="D24" i="4"/>
  <c r="L23" i="4"/>
  <c r="K23" i="4"/>
  <c r="J23" i="4"/>
  <c r="D23" i="4"/>
  <c r="L22" i="4"/>
  <c r="K22" i="4"/>
  <c r="J22" i="4"/>
  <c r="D22" i="4"/>
  <c r="L21" i="4"/>
  <c r="K21" i="4"/>
  <c r="J21" i="4"/>
  <c r="D21" i="4"/>
  <c r="L20" i="4"/>
  <c r="K20" i="4"/>
  <c r="J20" i="4"/>
  <c r="D20" i="4"/>
  <c r="L19" i="4"/>
  <c r="K19" i="4"/>
  <c r="J19" i="4"/>
  <c r="D19" i="4"/>
  <c r="L18" i="4"/>
  <c r="K18" i="4"/>
  <c r="J18" i="4"/>
  <c r="D18" i="4"/>
  <c r="L17" i="4"/>
  <c r="K17" i="4"/>
  <c r="J17" i="4"/>
  <c r="D17" i="4"/>
  <c r="L16" i="4"/>
  <c r="K16" i="4"/>
  <c r="J16" i="4"/>
  <c r="D16" i="4"/>
  <c r="L15" i="4"/>
  <c r="K15" i="4"/>
  <c r="J15" i="4"/>
  <c r="D15" i="4"/>
  <c r="L14" i="4"/>
  <c r="K14" i="4"/>
  <c r="J14" i="4"/>
  <c r="D14" i="4"/>
  <c r="L13" i="4"/>
  <c r="K13" i="4"/>
  <c r="J13" i="4"/>
  <c r="D13" i="4"/>
  <c r="L12" i="4"/>
  <c r="K12" i="4"/>
  <c r="J12" i="4"/>
  <c r="D12" i="4"/>
  <c r="L11" i="4"/>
  <c r="K11" i="4"/>
  <c r="J11" i="4"/>
  <c r="D11" i="4"/>
  <c r="L10" i="4"/>
  <c r="K10" i="4"/>
  <c r="J10" i="4"/>
  <c r="D10" i="4"/>
  <c r="AQ5" i="4"/>
  <c r="CM12" i="4" l="1"/>
  <c r="CM16" i="4"/>
  <c r="CZ21" i="4"/>
  <c r="CZ23" i="4"/>
  <c r="CM24" i="4"/>
  <c r="CZ27" i="4"/>
  <c r="CZ29" i="4"/>
  <c r="CM30" i="4"/>
  <c r="CR32" i="4"/>
  <c r="CR34" i="4"/>
  <c r="CY36" i="4"/>
  <c r="CY39" i="4"/>
  <c r="CY41" i="4"/>
  <c r="CY43" i="4"/>
  <c r="CZ47" i="4"/>
  <c r="CZ67" i="4"/>
  <c r="CV69" i="4"/>
  <c r="CV70" i="4"/>
  <c r="CV72" i="4"/>
  <c r="CF74" i="4"/>
  <c r="CV77" i="4"/>
  <c r="CV79" i="4"/>
  <c r="CV81" i="4"/>
  <c r="CZ83" i="4"/>
  <c r="CZ86" i="4"/>
  <c r="CZ11" i="4"/>
  <c r="CZ13" i="4"/>
  <c r="CZ15" i="4"/>
  <c r="CZ17" i="4"/>
  <c r="CZ19" i="4"/>
  <c r="BM20" i="4"/>
  <c r="CZ25" i="4"/>
  <c r="CR28" i="4"/>
  <c r="CZ31" i="4"/>
  <c r="CZ33" i="4"/>
  <c r="AQ35" i="4"/>
  <c r="CY37" i="4"/>
  <c r="CY38" i="4"/>
  <c r="CY40" i="4"/>
  <c r="CY42" i="4"/>
  <c r="CY44" i="4"/>
  <c r="CZ46" i="4"/>
  <c r="CZ48" i="4"/>
  <c r="CV68" i="4"/>
  <c r="CV71" i="4"/>
  <c r="CV73" i="4"/>
  <c r="CF75" i="4"/>
  <c r="CF76" i="4"/>
  <c r="CV78" i="4"/>
  <c r="CV80" i="4"/>
  <c r="BN82" i="4"/>
  <c r="CY84" i="4"/>
  <c r="CV75" i="4"/>
  <c r="CY83" i="4"/>
  <c r="BN75" i="4"/>
  <c r="BQ77" i="4"/>
  <c r="AZ83" i="4"/>
  <c r="AZ84" i="4"/>
  <c r="BN76" i="4"/>
  <c r="BQ83" i="4"/>
  <c r="BQ84" i="4"/>
  <c r="BN74" i="4"/>
  <c r="CV74" i="4"/>
  <c r="CV76" i="4"/>
  <c r="CI83" i="4"/>
  <c r="CI84" i="4"/>
  <c r="AV11" i="4"/>
  <c r="CB11" i="4"/>
  <c r="BM12" i="4"/>
  <c r="AV15" i="4"/>
  <c r="CB15" i="4"/>
  <c r="BM16" i="4"/>
  <c r="AV17" i="4"/>
  <c r="CB17" i="4"/>
  <c r="AV23" i="4"/>
  <c r="CB23" i="4"/>
  <c r="BM24" i="4"/>
  <c r="AV25" i="4"/>
  <c r="CB25" i="4"/>
  <c r="AV31" i="4"/>
  <c r="CB31" i="4"/>
  <c r="AV33" i="4"/>
  <c r="CB33" i="4"/>
  <c r="BR11" i="4"/>
  <c r="CR11" i="4"/>
  <c r="BR13" i="4"/>
  <c r="CR13" i="4"/>
  <c r="BR15" i="4"/>
  <c r="CR15" i="4"/>
  <c r="BR17" i="4"/>
  <c r="CR17" i="4"/>
  <c r="BR19" i="4"/>
  <c r="CR19" i="4"/>
  <c r="CM20" i="4"/>
  <c r="BR21" i="4"/>
  <c r="CR21" i="4"/>
  <c r="BR23" i="4"/>
  <c r="CR23" i="4"/>
  <c r="BR25" i="4"/>
  <c r="CR25" i="4"/>
  <c r="BR27" i="4"/>
  <c r="CR27" i="4"/>
  <c r="BR29" i="4"/>
  <c r="CR29" i="4"/>
  <c r="BR31" i="4"/>
  <c r="CR31" i="4"/>
  <c r="BR33" i="4"/>
  <c r="CR33" i="4"/>
  <c r="AU78" i="4"/>
  <c r="CF78" i="4"/>
  <c r="AU79" i="4"/>
  <c r="CF79" i="4"/>
  <c r="AU80" i="4"/>
  <c r="CF80" i="4"/>
  <c r="AU81" i="4"/>
  <c r="CF81" i="4"/>
  <c r="AU82" i="4"/>
  <c r="CQ82" i="4"/>
  <c r="AV13" i="4"/>
  <c r="CB13" i="4"/>
  <c r="AV19" i="4"/>
  <c r="CB19" i="4"/>
  <c r="AV21" i="4"/>
  <c r="CB21" i="4"/>
  <c r="AV27" i="4"/>
  <c r="CB27" i="4"/>
  <c r="AV29" i="4"/>
  <c r="CB29" i="4"/>
  <c r="AU74" i="4"/>
  <c r="AU75" i="4"/>
  <c r="AU76" i="4"/>
  <c r="AU77" i="4"/>
  <c r="BN78" i="4"/>
  <c r="BN79" i="4"/>
  <c r="BN80" i="4"/>
  <c r="BN81" i="4"/>
  <c r="AR83" i="4"/>
  <c r="BI83" i="4"/>
  <c r="CA83" i="4"/>
  <c r="CQ83" i="4"/>
  <c r="AR84" i="4"/>
  <c r="BI84" i="4"/>
  <c r="CA84" i="4"/>
  <c r="CQ84" i="4"/>
  <c r="CR10" i="4"/>
  <c r="CB10" i="4"/>
  <c r="BR10" i="4"/>
  <c r="AV10" i="4"/>
  <c r="AQ10" i="4"/>
  <c r="BW10" i="4"/>
  <c r="CZ10" i="4"/>
  <c r="CR14" i="4"/>
  <c r="CB14" i="4"/>
  <c r="BR14" i="4"/>
  <c r="AV14" i="4"/>
  <c r="AQ14" i="4"/>
  <c r="BW14" i="4"/>
  <c r="CZ14" i="4"/>
  <c r="CR18" i="4"/>
  <c r="CB18" i="4"/>
  <c r="BR18" i="4"/>
  <c r="AV18" i="4"/>
  <c r="AQ18" i="4"/>
  <c r="BW18" i="4"/>
  <c r="CZ18" i="4"/>
  <c r="CR22" i="4"/>
  <c r="CB22" i="4"/>
  <c r="BR22" i="4"/>
  <c r="AV22" i="4"/>
  <c r="AQ22" i="4"/>
  <c r="BW22" i="4"/>
  <c r="CZ22" i="4"/>
  <c r="BM10" i="4"/>
  <c r="CM10" i="4"/>
  <c r="CR12" i="4"/>
  <c r="CB12" i="4"/>
  <c r="BR12" i="4"/>
  <c r="AV12" i="4"/>
  <c r="AQ12" i="4"/>
  <c r="BW12" i="4"/>
  <c r="CZ12" i="4"/>
  <c r="BM14" i="4"/>
  <c r="CM14" i="4"/>
  <c r="CR16" i="4"/>
  <c r="CB16" i="4"/>
  <c r="BR16" i="4"/>
  <c r="AV16" i="4"/>
  <c r="AQ16" i="4"/>
  <c r="BW16" i="4"/>
  <c r="CZ16" i="4"/>
  <c r="BM18" i="4"/>
  <c r="CM18" i="4"/>
  <c r="CR20" i="4"/>
  <c r="CB20" i="4"/>
  <c r="BR20" i="4"/>
  <c r="AV20" i="4"/>
  <c r="AQ20" i="4"/>
  <c r="BW20" i="4"/>
  <c r="CZ20" i="4"/>
  <c r="BM22" i="4"/>
  <c r="CM22" i="4"/>
  <c r="CR24" i="4"/>
  <c r="CB24" i="4"/>
  <c r="BR24" i="4"/>
  <c r="AV24" i="4"/>
  <c r="AQ24" i="4"/>
  <c r="BW24" i="4"/>
  <c r="CZ24" i="4"/>
  <c r="CR26" i="4"/>
  <c r="CB26" i="4"/>
  <c r="BR26" i="4"/>
  <c r="AV26" i="4"/>
  <c r="CZ26" i="4"/>
  <c r="CM26" i="4"/>
  <c r="BW26" i="4"/>
  <c r="BM26" i="4"/>
  <c r="AQ26" i="4"/>
  <c r="AQ28" i="4"/>
  <c r="BM28" i="4"/>
  <c r="BW28" i="4"/>
  <c r="CM28" i="4"/>
  <c r="CZ28" i="4"/>
  <c r="AQ30" i="4"/>
  <c r="BM30" i="4"/>
  <c r="BW30" i="4"/>
  <c r="CZ30" i="4"/>
  <c r="AQ32" i="4"/>
  <c r="BM32" i="4"/>
  <c r="BW32" i="4"/>
  <c r="CM32" i="4"/>
  <c r="CZ32" i="4"/>
  <c r="AQ34" i="4"/>
  <c r="BM34" i="4"/>
  <c r="BW34" i="4"/>
  <c r="CM34" i="4"/>
  <c r="CZ34" i="4"/>
  <c r="AM46" i="4"/>
  <c r="AU46" i="4"/>
  <c r="BF46" i="4"/>
  <c r="BN46" i="4"/>
  <c r="BX46" i="4"/>
  <c r="CF46" i="4"/>
  <c r="CN46" i="4"/>
  <c r="CV46" i="4"/>
  <c r="AM47" i="4"/>
  <c r="AU47" i="4"/>
  <c r="BF47" i="4"/>
  <c r="BN47" i="4"/>
  <c r="BX47" i="4"/>
  <c r="CF47" i="4"/>
  <c r="CN47" i="4"/>
  <c r="CV47" i="4"/>
  <c r="AM48" i="4"/>
  <c r="AU48" i="4"/>
  <c r="BF48" i="4"/>
  <c r="BN48" i="4"/>
  <c r="BX48" i="4"/>
  <c r="CF48" i="4"/>
  <c r="CN48" i="4"/>
  <c r="CV48" i="4"/>
  <c r="CZ49" i="4"/>
  <c r="CY49" i="4"/>
  <c r="CQ49" i="4"/>
  <c r="AM49" i="4"/>
  <c r="AU49" i="4"/>
  <c r="BF49" i="4"/>
  <c r="BN49" i="4"/>
  <c r="BX49" i="4"/>
  <c r="CF49" i="4"/>
  <c r="CN49" i="4"/>
  <c r="CZ50" i="4"/>
  <c r="CY50" i="4"/>
  <c r="CQ50" i="4"/>
  <c r="CI50" i="4"/>
  <c r="CA50" i="4"/>
  <c r="BQ50" i="4"/>
  <c r="BI50" i="4"/>
  <c r="AZ50" i="4"/>
  <c r="AR50" i="4"/>
  <c r="AM50" i="4"/>
  <c r="BF50" i="4"/>
  <c r="BX50" i="4"/>
  <c r="CN50" i="4"/>
  <c r="CZ51" i="4"/>
  <c r="CY51" i="4"/>
  <c r="CQ51" i="4"/>
  <c r="CI51" i="4"/>
  <c r="CA51" i="4"/>
  <c r="BQ51" i="4"/>
  <c r="BI51" i="4"/>
  <c r="AZ51" i="4"/>
  <c r="AR51" i="4"/>
  <c r="AM51" i="4"/>
  <c r="BF51" i="4"/>
  <c r="BX51" i="4"/>
  <c r="CN51" i="4"/>
  <c r="CZ52" i="4"/>
  <c r="CY52" i="4"/>
  <c r="CQ52" i="4"/>
  <c r="CI52" i="4"/>
  <c r="CA52" i="4"/>
  <c r="BQ52" i="4"/>
  <c r="BI52" i="4"/>
  <c r="AZ52" i="4"/>
  <c r="AR52" i="4"/>
  <c r="AM52" i="4"/>
  <c r="BF52" i="4"/>
  <c r="BX52" i="4"/>
  <c r="CN52" i="4"/>
  <c r="CZ53" i="4"/>
  <c r="CY53" i="4"/>
  <c r="CQ53" i="4"/>
  <c r="CI53" i="4"/>
  <c r="CA53" i="4"/>
  <c r="BQ53" i="4"/>
  <c r="BI53" i="4"/>
  <c r="AZ53" i="4"/>
  <c r="AR53" i="4"/>
  <c r="AM53" i="4"/>
  <c r="BF53" i="4"/>
  <c r="BX53" i="4"/>
  <c r="CN53" i="4"/>
  <c r="CZ54" i="4"/>
  <c r="CY54" i="4"/>
  <c r="CQ54" i="4"/>
  <c r="CI54" i="4"/>
  <c r="CA54" i="4"/>
  <c r="BQ54" i="4"/>
  <c r="BI54" i="4"/>
  <c r="AZ54" i="4"/>
  <c r="AR54" i="4"/>
  <c r="AM54" i="4"/>
  <c r="BF54" i="4"/>
  <c r="BX54" i="4"/>
  <c r="CN54" i="4"/>
  <c r="CZ55" i="4"/>
  <c r="CY55" i="4"/>
  <c r="CQ55" i="4"/>
  <c r="CI55" i="4"/>
  <c r="CA55" i="4"/>
  <c r="BQ55" i="4"/>
  <c r="BI55" i="4"/>
  <c r="AZ55" i="4"/>
  <c r="AR55" i="4"/>
  <c r="AM55" i="4"/>
  <c r="BF55" i="4"/>
  <c r="BX55" i="4"/>
  <c r="CN55" i="4"/>
  <c r="CZ56" i="4"/>
  <c r="CY56" i="4"/>
  <c r="CQ56" i="4"/>
  <c r="CI56" i="4"/>
  <c r="CA56" i="4"/>
  <c r="BQ56" i="4"/>
  <c r="BI56" i="4"/>
  <c r="AZ56" i="4"/>
  <c r="AR56" i="4"/>
  <c r="AM56" i="4"/>
  <c r="BF56" i="4"/>
  <c r="BX56" i="4"/>
  <c r="CN56" i="4"/>
  <c r="CZ57" i="4"/>
  <c r="CY57" i="4"/>
  <c r="CQ57" i="4"/>
  <c r="CI57" i="4"/>
  <c r="CA57" i="4"/>
  <c r="BQ57" i="4"/>
  <c r="BI57" i="4"/>
  <c r="AZ57" i="4"/>
  <c r="AR57" i="4"/>
  <c r="AM57" i="4"/>
  <c r="BF57" i="4"/>
  <c r="BX57" i="4"/>
  <c r="CN57" i="4"/>
  <c r="CZ58" i="4"/>
  <c r="CY58" i="4"/>
  <c r="CQ58" i="4"/>
  <c r="CI58" i="4"/>
  <c r="CA58" i="4"/>
  <c r="BQ58" i="4"/>
  <c r="BI58" i="4"/>
  <c r="AZ58" i="4"/>
  <c r="AR58" i="4"/>
  <c r="AM58" i="4"/>
  <c r="BF58" i="4"/>
  <c r="BX58" i="4"/>
  <c r="CN58" i="4"/>
  <c r="CZ59" i="4"/>
  <c r="CY59" i="4"/>
  <c r="CQ59" i="4"/>
  <c r="CI59" i="4"/>
  <c r="CA59" i="4"/>
  <c r="BQ59" i="4"/>
  <c r="BI59" i="4"/>
  <c r="AZ59" i="4"/>
  <c r="AR59" i="4"/>
  <c r="AM59" i="4"/>
  <c r="BF59" i="4"/>
  <c r="BX59" i="4"/>
  <c r="CN59" i="4"/>
  <c r="CZ60" i="4"/>
  <c r="CY60" i="4"/>
  <c r="CQ60" i="4"/>
  <c r="CI60" i="4"/>
  <c r="CA60" i="4"/>
  <c r="BQ60" i="4"/>
  <c r="BI60" i="4"/>
  <c r="AZ60" i="4"/>
  <c r="AR60" i="4"/>
  <c r="AM60" i="4"/>
  <c r="BF60" i="4"/>
  <c r="BX60" i="4"/>
  <c r="CN60" i="4"/>
  <c r="CZ61" i="4"/>
  <c r="CY61" i="4"/>
  <c r="CQ61" i="4"/>
  <c r="CI61" i="4"/>
  <c r="CA61" i="4"/>
  <c r="BQ61" i="4"/>
  <c r="BI61" i="4"/>
  <c r="AZ61" i="4"/>
  <c r="AR61" i="4"/>
  <c r="AM61" i="4"/>
  <c r="BF61" i="4"/>
  <c r="BX61" i="4"/>
  <c r="CN61" i="4"/>
  <c r="CZ62" i="4"/>
  <c r="CY62" i="4"/>
  <c r="CQ62" i="4"/>
  <c r="CI62" i="4"/>
  <c r="CA62" i="4"/>
  <c r="BQ62" i="4"/>
  <c r="BI62" i="4"/>
  <c r="AZ62" i="4"/>
  <c r="AR62" i="4"/>
  <c r="AM62" i="4"/>
  <c r="BF62" i="4"/>
  <c r="BX62" i="4"/>
  <c r="CN62" i="4"/>
  <c r="CZ63" i="4"/>
  <c r="CY63" i="4"/>
  <c r="CQ63" i="4"/>
  <c r="CI63" i="4"/>
  <c r="CA63" i="4"/>
  <c r="BQ63" i="4"/>
  <c r="BI63" i="4"/>
  <c r="AZ63" i="4"/>
  <c r="AR63" i="4"/>
  <c r="AM63" i="4"/>
  <c r="BF63" i="4"/>
  <c r="BX63" i="4"/>
  <c r="CN63" i="4"/>
  <c r="CZ64" i="4"/>
  <c r="CY64" i="4"/>
  <c r="CQ64" i="4"/>
  <c r="CI64" i="4"/>
  <c r="CA64" i="4"/>
  <c r="BQ64" i="4"/>
  <c r="BI64" i="4"/>
  <c r="AZ64" i="4"/>
  <c r="AR64" i="4"/>
  <c r="AM64" i="4"/>
  <c r="BF64" i="4"/>
  <c r="BX64" i="4"/>
  <c r="CN64" i="4"/>
  <c r="CZ65" i="4"/>
  <c r="CY65" i="4"/>
  <c r="CQ65" i="4"/>
  <c r="CI65" i="4"/>
  <c r="CA65" i="4"/>
  <c r="BQ65" i="4"/>
  <c r="BI65" i="4"/>
  <c r="AZ65" i="4"/>
  <c r="AR65" i="4"/>
  <c r="AM65" i="4"/>
  <c r="BF65" i="4"/>
  <c r="BX65" i="4"/>
  <c r="CN65" i="4"/>
  <c r="CZ66" i="4"/>
  <c r="CY66" i="4"/>
  <c r="CQ66" i="4"/>
  <c r="CI66" i="4"/>
  <c r="CA66" i="4"/>
  <c r="BQ66" i="4"/>
  <c r="BI66" i="4"/>
  <c r="AZ66" i="4"/>
  <c r="AR66" i="4"/>
  <c r="AM66" i="4"/>
  <c r="BF66" i="4"/>
  <c r="BX66" i="4"/>
  <c r="CN66" i="4"/>
  <c r="AQ11" i="4"/>
  <c r="BM11" i="4"/>
  <c r="BW11" i="4"/>
  <c r="CM11" i="4"/>
  <c r="AQ13" i="4"/>
  <c r="BM13" i="4"/>
  <c r="BW13" i="4"/>
  <c r="CM13" i="4"/>
  <c r="AQ15" i="4"/>
  <c r="BM15" i="4"/>
  <c r="BW15" i="4"/>
  <c r="CM15" i="4"/>
  <c r="AQ17" i="4"/>
  <c r="BM17" i="4"/>
  <c r="BW17" i="4"/>
  <c r="CM17" i="4"/>
  <c r="AQ19" i="4"/>
  <c r="BM19" i="4"/>
  <c r="BW19" i="4"/>
  <c r="CM19" i="4"/>
  <c r="AQ21" i="4"/>
  <c r="BM21" i="4"/>
  <c r="BW21" i="4"/>
  <c r="CM21" i="4"/>
  <c r="AQ23" i="4"/>
  <c r="BM23" i="4"/>
  <c r="BW23" i="4"/>
  <c r="CM23" i="4"/>
  <c r="AQ25" i="4"/>
  <c r="BM25" i="4"/>
  <c r="BW25" i="4"/>
  <c r="CM25" i="4"/>
  <c r="AQ27" i="4"/>
  <c r="BM27" i="4"/>
  <c r="BW27" i="4"/>
  <c r="CM27" i="4"/>
  <c r="AV28" i="4"/>
  <c r="BR28" i="4"/>
  <c r="CB28" i="4"/>
  <c r="AQ29" i="4"/>
  <c r="BM29" i="4"/>
  <c r="BW29" i="4"/>
  <c r="CM29" i="4"/>
  <c r="AV30" i="4"/>
  <c r="BR30" i="4"/>
  <c r="CB30" i="4"/>
  <c r="CR30" i="4"/>
  <c r="AQ31" i="4"/>
  <c r="BM31" i="4"/>
  <c r="BW31" i="4"/>
  <c r="CM31" i="4"/>
  <c r="AV32" i="4"/>
  <c r="BR32" i="4"/>
  <c r="CB32" i="4"/>
  <c r="AQ33" i="4"/>
  <c r="BM33" i="4"/>
  <c r="BW33" i="4"/>
  <c r="CM33" i="4"/>
  <c r="AV34" i="4"/>
  <c r="BR34" i="4"/>
  <c r="CB34" i="4"/>
  <c r="AR46" i="4"/>
  <c r="AZ46" i="4"/>
  <c r="BI46" i="4"/>
  <c r="BQ46" i="4"/>
  <c r="CA46" i="4"/>
  <c r="CI46" i="4"/>
  <c r="CQ46" i="4"/>
  <c r="CY46" i="4"/>
  <c r="AR47" i="4"/>
  <c r="AZ47" i="4"/>
  <c r="BI47" i="4"/>
  <c r="BQ47" i="4"/>
  <c r="CA47" i="4"/>
  <c r="CI47" i="4"/>
  <c r="CQ47" i="4"/>
  <c r="CY47" i="4"/>
  <c r="AR48" i="4"/>
  <c r="AZ48" i="4"/>
  <c r="BI48" i="4"/>
  <c r="BQ48" i="4"/>
  <c r="CA48" i="4"/>
  <c r="CI48" i="4"/>
  <c r="CQ48" i="4"/>
  <c r="CY48" i="4"/>
  <c r="AR49" i="4"/>
  <c r="AZ49" i="4"/>
  <c r="BI49" i="4"/>
  <c r="BQ49" i="4"/>
  <c r="CA49" i="4"/>
  <c r="CI49" i="4"/>
  <c r="CV49" i="4"/>
  <c r="AU50" i="4"/>
  <c r="BN50" i="4"/>
  <c r="CF50" i="4"/>
  <c r="CV50" i="4"/>
  <c r="AU51" i="4"/>
  <c r="BN51" i="4"/>
  <c r="CF51" i="4"/>
  <c r="CV51" i="4"/>
  <c r="AU52" i="4"/>
  <c r="BN52" i="4"/>
  <c r="CF52" i="4"/>
  <c r="CV52" i="4"/>
  <c r="AU53" i="4"/>
  <c r="BN53" i="4"/>
  <c r="CF53" i="4"/>
  <c r="CV53" i="4"/>
  <c r="AU54" i="4"/>
  <c r="BN54" i="4"/>
  <c r="CF54" i="4"/>
  <c r="CV54" i="4"/>
  <c r="AU55" i="4"/>
  <c r="BN55" i="4"/>
  <c r="CF55" i="4"/>
  <c r="CV55" i="4"/>
  <c r="AU56" i="4"/>
  <c r="BN56" i="4"/>
  <c r="CF56" i="4"/>
  <c r="CV56" i="4"/>
  <c r="AU57" i="4"/>
  <c r="BN57" i="4"/>
  <c r="CF57" i="4"/>
  <c r="CV57" i="4"/>
  <c r="AU58" i="4"/>
  <c r="BN58" i="4"/>
  <c r="CF58" i="4"/>
  <c r="CV58" i="4"/>
  <c r="AU59" i="4"/>
  <c r="BN59" i="4"/>
  <c r="CF59" i="4"/>
  <c r="CV59" i="4"/>
  <c r="AU60" i="4"/>
  <c r="BN60" i="4"/>
  <c r="CF60" i="4"/>
  <c r="CV60" i="4"/>
  <c r="AU61" i="4"/>
  <c r="BN61" i="4"/>
  <c r="CF61" i="4"/>
  <c r="CV61" i="4"/>
  <c r="AU62" i="4"/>
  <c r="BN62" i="4"/>
  <c r="CF62" i="4"/>
  <c r="CV62" i="4"/>
  <c r="AU63" i="4"/>
  <c r="BN63" i="4"/>
  <c r="CF63" i="4"/>
  <c r="CV63" i="4"/>
  <c r="AU64" i="4"/>
  <c r="BN64" i="4"/>
  <c r="CF64" i="4"/>
  <c r="CV64" i="4"/>
  <c r="AU65" i="4"/>
  <c r="BN65" i="4"/>
  <c r="CF65" i="4"/>
  <c r="CV65" i="4"/>
  <c r="AU66" i="4"/>
  <c r="BN66" i="4"/>
  <c r="CF66" i="4"/>
  <c r="CV66" i="4"/>
  <c r="AR67" i="4"/>
  <c r="AZ67" i="4"/>
  <c r="BI67" i="4"/>
  <c r="BQ67" i="4"/>
  <c r="CA67" i="4"/>
  <c r="CI67" i="4"/>
  <c r="CQ67" i="4"/>
  <c r="CY67" i="4"/>
  <c r="AU68" i="4"/>
  <c r="BN68" i="4"/>
  <c r="CF68" i="4"/>
  <c r="AU69" i="4"/>
  <c r="BN69" i="4"/>
  <c r="CF69" i="4"/>
  <c r="AU70" i="4"/>
  <c r="BN70" i="4"/>
  <c r="CF70" i="4"/>
  <c r="AU71" i="4"/>
  <c r="BN71" i="4"/>
  <c r="CF71" i="4"/>
  <c r="AU72" i="4"/>
  <c r="BN72" i="4"/>
  <c r="CF72" i="4"/>
  <c r="AU73" i="4"/>
  <c r="BN73" i="4"/>
  <c r="CF73" i="4"/>
  <c r="AM67" i="4"/>
  <c r="AU67" i="4"/>
  <c r="BF67" i="4"/>
  <c r="BN67" i="4"/>
  <c r="BX67" i="4"/>
  <c r="CF67" i="4"/>
  <c r="CN67" i="4"/>
  <c r="CV67" i="4"/>
  <c r="CZ68" i="4"/>
  <c r="CY68" i="4"/>
  <c r="CQ68" i="4"/>
  <c r="CI68" i="4"/>
  <c r="CA68" i="4"/>
  <c r="BQ68" i="4"/>
  <c r="BI68" i="4"/>
  <c r="AZ68" i="4"/>
  <c r="AR68" i="4"/>
  <c r="AM68" i="4"/>
  <c r="BF68" i="4"/>
  <c r="BX68" i="4"/>
  <c r="CN68" i="4"/>
  <c r="CZ69" i="4"/>
  <c r="CY69" i="4"/>
  <c r="CQ69" i="4"/>
  <c r="CI69" i="4"/>
  <c r="CA69" i="4"/>
  <c r="BQ69" i="4"/>
  <c r="BI69" i="4"/>
  <c r="AZ69" i="4"/>
  <c r="AR69" i="4"/>
  <c r="AM69" i="4"/>
  <c r="BF69" i="4"/>
  <c r="BX69" i="4"/>
  <c r="CN69" i="4"/>
  <c r="CZ70" i="4"/>
  <c r="CY70" i="4"/>
  <c r="CQ70" i="4"/>
  <c r="CI70" i="4"/>
  <c r="CA70" i="4"/>
  <c r="BQ70" i="4"/>
  <c r="BI70" i="4"/>
  <c r="AZ70" i="4"/>
  <c r="AR70" i="4"/>
  <c r="AM70" i="4"/>
  <c r="BF70" i="4"/>
  <c r="BX70" i="4"/>
  <c r="CN70" i="4"/>
  <c r="CZ71" i="4"/>
  <c r="CY71" i="4"/>
  <c r="CQ71" i="4"/>
  <c r="CI71" i="4"/>
  <c r="CA71" i="4"/>
  <c r="BQ71" i="4"/>
  <c r="BI71" i="4"/>
  <c r="AZ71" i="4"/>
  <c r="AR71" i="4"/>
  <c r="AM71" i="4"/>
  <c r="BF71" i="4"/>
  <c r="BX71" i="4"/>
  <c r="CN71" i="4"/>
  <c r="CZ72" i="4"/>
  <c r="CY72" i="4"/>
  <c r="CQ72" i="4"/>
  <c r="CI72" i="4"/>
  <c r="CA72" i="4"/>
  <c r="BQ72" i="4"/>
  <c r="BI72" i="4"/>
  <c r="AZ72" i="4"/>
  <c r="AR72" i="4"/>
  <c r="AM72" i="4"/>
  <c r="BF72" i="4"/>
  <c r="BX72" i="4"/>
  <c r="CN72" i="4"/>
  <c r="CZ73" i="4"/>
  <c r="CY73" i="4"/>
  <c r="CQ73" i="4"/>
  <c r="CI73" i="4"/>
  <c r="CA73" i="4"/>
  <c r="BQ73" i="4"/>
  <c r="BI73" i="4"/>
  <c r="AZ73" i="4"/>
  <c r="AR73" i="4"/>
  <c r="AM73" i="4"/>
  <c r="BF73" i="4"/>
  <c r="BX73" i="4"/>
  <c r="CN73" i="4"/>
  <c r="CZ74" i="4"/>
  <c r="CY74" i="4"/>
  <c r="CQ74" i="4"/>
  <c r="CI74" i="4"/>
  <c r="CA74" i="4"/>
  <c r="BQ74" i="4"/>
  <c r="BI74" i="4"/>
  <c r="AZ74" i="4"/>
  <c r="AR74" i="4"/>
  <c r="AM74" i="4"/>
  <c r="BF74" i="4"/>
  <c r="BX74" i="4"/>
  <c r="CN74" i="4"/>
  <c r="CZ75" i="4"/>
  <c r="CY75" i="4"/>
  <c r="CQ75" i="4"/>
  <c r="CI75" i="4"/>
  <c r="CA75" i="4"/>
  <c r="BQ75" i="4"/>
  <c r="BI75" i="4"/>
  <c r="AZ75" i="4"/>
  <c r="AR75" i="4"/>
  <c r="AM75" i="4"/>
  <c r="BF75" i="4"/>
  <c r="BX75" i="4"/>
  <c r="CN75" i="4"/>
  <c r="CZ76" i="4"/>
  <c r="CY76" i="4"/>
  <c r="CQ76" i="4"/>
  <c r="CI76" i="4"/>
  <c r="CA76" i="4"/>
  <c r="BQ76" i="4"/>
  <c r="BI76" i="4"/>
  <c r="AZ76" i="4"/>
  <c r="AR76" i="4"/>
  <c r="AM76" i="4"/>
  <c r="BF76" i="4"/>
  <c r="BX76" i="4"/>
  <c r="CN76" i="4"/>
  <c r="CY77" i="4"/>
  <c r="CQ77" i="4"/>
  <c r="CA77" i="4"/>
  <c r="BI77" i="4"/>
  <c r="AZ77" i="4"/>
  <c r="AR77" i="4"/>
  <c r="AM77" i="4"/>
  <c r="BF77" i="4"/>
  <c r="CF77" i="4"/>
  <c r="CZ78" i="4"/>
  <c r="CY78" i="4"/>
  <c r="CQ78" i="4"/>
  <c r="CI78" i="4"/>
  <c r="CA78" i="4"/>
  <c r="BQ78" i="4"/>
  <c r="BI78" i="4"/>
  <c r="AZ78" i="4"/>
  <c r="AR78" i="4"/>
  <c r="AM78" i="4"/>
  <c r="BF78" i="4"/>
  <c r="BX78" i="4"/>
  <c r="CN78" i="4"/>
  <c r="CZ79" i="4"/>
  <c r="CY79" i="4"/>
  <c r="CQ79" i="4"/>
  <c r="CI79" i="4"/>
  <c r="CA79" i="4"/>
  <c r="BQ79" i="4"/>
  <c r="BI79" i="4"/>
  <c r="AZ79" i="4"/>
  <c r="AR79" i="4"/>
  <c r="AM79" i="4"/>
  <c r="BF79" i="4"/>
  <c r="BX79" i="4"/>
  <c r="CN79" i="4"/>
  <c r="CZ80" i="4"/>
  <c r="CY80" i="4"/>
  <c r="CQ80" i="4"/>
  <c r="CI80" i="4"/>
  <c r="CA80" i="4"/>
  <c r="BQ80" i="4"/>
  <c r="BI80" i="4"/>
  <c r="AZ80" i="4"/>
  <c r="AR80" i="4"/>
  <c r="AM80" i="4"/>
  <c r="BF80" i="4"/>
  <c r="BX80" i="4"/>
  <c r="CN80" i="4"/>
  <c r="CZ81" i="4"/>
  <c r="CY81" i="4"/>
  <c r="CQ81" i="4"/>
  <c r="CI81" i="4"/>
  <c r="CA81" i="4"/>
  <c r="BQ81" i="4"/>
  <c r="BI81" i="4"/>
  <c r="AZ81" i="4"/>
  <c r="AR81" i="4"/>
  <c r="AM81" i="4"/>
  <c r="BF81" i="4"/>
  <c r="BX81" i="4"/>
  <c r="CN81" i="4"/>
  <c r="CV82" i="4"/>
  <c r="CF82" i="4"/>
  <c r="BQ82" i="4"/>
  <c r="BI82" i="4"/>
  <c r="AZ82" i="4"/>
  <c r="AR82" i="4"/>
  <c r="AM82" i="4"/>
  <c r="BF82" i="4"/>
  <c r="CA82" i="4"/>
  <c r="CY82" i="4"/>
  <c r="AM83" i="4"/>
  <c r="AU83" i="4"/>
  <c r="BF83" i="4"/>
  <c r="BN83" i="4"/>
  <c r="BX83" i="4"/>
  <c r="CF83" i="4"/>
  <c r="CN83" i="4"/>
  <c r="CV83" i="4"/>
  <c r="AM84" i="4"/>
  <c r="AU84" i="4"/>
  <c r="BF84" i="4"/>
  <c r="BN84" i="4"/>
  <c r="BX84" i="4"/>
  <c r="CF84" i="4"/>
  <c r="CN84" i="4"/>
  <c r="CV84" i="4"/>
  <c r="M85" i="4"/>
  <c r="N85" i="4" s="1"/>
  <c r="T85" i="4" s="1"/>
  <c r="M86" i="4"/>
  <c r="N86" i="4" s="1"/>
  <c r="T86" i="4" s="1"/>
  <c r="M83" i="4"/>
  <c r="N83" i="4" s="1"/>
  <c r="T83" i="4" s="1"/>
  <c r="M11" i="4"/>
  <c r="N11" i="4" s="1"/>
  <c r="T11" i="4" s="1"/>
  <c r="M13" i="4"/>
  <c r="N13" i="4" s="1"/>
  <c r="T13" i="4" s="1"/>
  <c r="M15" i="4"/>
  <c r="N15" i="4" s="1"/>
  <c r="T15" i="4" s="1"/>
  <c r="M17" i="4"/>
  <c r="N17" i="4" s="1"/>
  <c r="T17" i="4" s="1"/>
  <c r="M19" i="4"/>
  <c r="N19" i="4" s="1"/>
  <c r="T19" i="4" s="1"/>
  <c r="M21" i="4"/>
  <c r="N21" i="4" s="1"/>
  <c r="T21" i="4" s="1"/>
  <c r="M23" i="4"/>
  <c r="N23" i="4" s="1"/>
  <c r="T23" i="4" s="1"/>
  <c r="M25" i="4"/>
  <c r="N25" i="4" s="1"/>
  <c r="T25" i="4" s="1"/>
  <c r="M27" i="4"/>
  <c r="N27" i="4" s="1"/>
  <c r="T27" i="4" s="1"/>
  <c r="M29" i="4"/>
  <c r="N29" i="4" s="1"/>
  <c r="T29" i="4" s="1"/>
  <c r="M31" i="4"/>
  <c r="N31" i="4" s="1"/>
  <c r="T31" i="4" s="1"/>
  <c r="M33" i="4"/>
  <c r="N33" i="4" s="1"/>
  <c r="T33" i="4" s="1"/>
  <c r="M35" i="4"/>
  <c r="N35" i="4" s="1"/>
  <c r="T35" i="4" s="1"/>
  <c r="M46" i="4"/>
  <c r="N46" i="4" s="1"/>
  <c r="T46" i="4" s="1"/>
  <c r="M48" i="4"/>
  <c r="N48" i="4" s="1"/>
  <c r="T48" i="4" s="1"/>
  <c r="M50" i="4"/>
  <c r="N50" i="4" s="1"/>
  <c r="T50" i="4" s="1"/>
  <c r="M52" i="4"/>
  <c r="N52" i="4" s="1"/>
  <c r="T52" i="4" s="1"/>
  <c r="M54" i="4"/>
  <c r="N54" i="4" s="1"/>
  <c r="T54" i="4" s="1"/>
  <c r="M56" i="4"/>
  <c r="N56" i="4" s="1"/>
  <c r="T56" i="4" s="1"/>
  <c r="M58" i="4"/>
  <c r="N58" i="4" s="1"/>
  <c r="T58" i="4" s="1"/>
  <c r="M60" i="4"/>
  <c r="N60" i="4" s="1"/>
  <c r="T60" i="4" s="1"/>
  <c r="M62" i="4"/>
  <c r="N62" i="4" s="1"/>
  <c r="T62" i="4" s="1"/>
  <c r="M64" i="4"/>
  <c r="N64" i="4" s="1"/>
  <c r="T64" i="4" s="1"/>
  <c r="M66" i="4"/>
  <c r="N66" i="4" s="1"/>
  <c r="T66" i="4" s="1"/>
  <c r="M68" i="4"/>
  <c r="N68" i="4" s="1"/>
  <c r="T68" i="4" s="1"/>
  <c r="M70" i="4"/>
  <c r="N70" i="4" s="1"/>
  <c r="T70" i="4" s="1"/>
  <c r="M72" i="4"/>
  <c r="N72" i="4" s="1"/>
  <c r="T72" i="4" s="1"/>
  <c r="M74" i="4"/>
  <c r="N74" i="4" s="1"/>
  <c r="T74" i="4" s="1"/>
  <c r="M76" i="4"/>
  <c r="N76" i="4" s="1"/>
  <c r="T76" i="4" s="1"/>
  <c r="M78" i="4"/>
  <c r="N78" i="4" s="1"/>
  <c r="T78" i="4" s="1"/>
  <c r="M80" i="4"/>
  <c r="N80" i="4" s="1"/>
  <c r="T80" i="4" s="1"/>
  <c r="M82" i="4"/>
  <c r="N82" i="4" s="1"/>
  <c r="T82" i="4" s="1"/>
  <c r="M10" i="4"/>
  <c r="N10" i="4" s="1"/>
  <c r="T10" i="4" s="1"/>
  <c r="M12" i="4"/>
  <c r="N12" i="4" s="1"/>
  <c r="T12" i="4" s="1"/>
  <c r="M14" i="4"/>
  <c r="N14" i="4" s="1"/>
  <c r="T14" i="4" s="1"/>
  <c r="M16" i="4"/>
  <c r="N16" i="4" s="1"/>
  <c r="T16" i="4" s="1"/>
  <c r="M18" i="4"/>
  <c r="N18" i="4" s="1"/>
  <c r="T18" i="4" s="1"/>
  <c r="M20" i="4"/>
  <c r="N20" i="4" s="1"/>
  <c r="T20" i="4" s="1"/>
  <c r="M22" i="4"/>
  <c r="N22" i="4" s="1"/>
  <c r="T22" i="4" s="1"/>
  <c r="M24" i="4"/>
  <c r="N24" i="4" s="1"/>
  <c r="T24" i="4" s="1"/>
  <c r="M26" i="4"/>
  <c r="N26" i="4" s="1"/>
  <c r="T26" i="4" s="1"/>
  <c r="M28" i="4"/>
  <c r="N28" i="4" s="1"/>
  <c r="T28" i="4" s="1"/>
  <c r="M30" i="4"/>
  <c r="N30" i="4" s="1"/>
  <c r="T30" i="4" s="1"/>
  <c r="M32" i="4"/>
  <c r="N32" i="4" s="1"/>
  <c r="T32" i="4" s="1"/>
  <c r="M34" i="4"/>
  <c r="N34" i="4" s="1"/>
  <c r="T34" i="4" s="1"/>
  <c r="M36" i="4"/>
  <c r="N36" i="4" s="1"/>
  <c r="T36" i="4" s="1"/>
  <c r="M37" i="4"/>
  <c r="N37" i="4" s="1"/>
  <c r="T37" i="4" s="1"/>
  <c r="M38" i="4"/>
  <c r="N38" i="4" s="1"/>
  <c r="T38" i="4" s="1"/>
  <c r="M39" i="4"/>
  <c r="N39" i="4" s="1"/>
  <c r="T39" i="4" s="1"/>
  <c r="M40" i="4"/>
  <c r="N40" i="4" s="1"/>
  <c r="T40" i="4" s="1"/>
  <c r="M41" i="4"/>
  <c r="N41" i="4" s="1"/>
  <c r="T41" i="4" s="1"/>
  <c r="M42" i="4"/>
  <c r="N42" i="4" s="1"/>
  <c r="T42" i="4" s="1"/>
  <c r="M43" i="4"/>
  <c r="N43" i="4" s="1"/>
  <c r="T43" i="4" s="1"/>
  <c r="M44" i="4"/>
  <c r="N44" i="4" s="1"/>
  <c r="T44" i="4" s="1"/>
  <c r="M45" i="4"/>
  <c r="N45" i="4" s="1"/>
  <c r="T45" i="4" s="1"/>
  <c r="M47" i="4"/>
  <c r="N47" i="4" s="1"/>
  <c r="T47" i="4" s="1"/>
  <c r="M49" i="4"/>
  <c r="N49" i="4" s="1"/>
  <c r="T49" i="4" s="1"/>
  <c r="M51" i="4"/>
  <c r="N51" i="4" s="1"/>
  <c r="T51" i="4" s="1"/>
  <c r="M53" i="4"/>
  <c r="N53" i="4" s="1"/>
  <c r="T53" i="4" s="1"/>
  <c r="M55" i="4"/>
  <c r="N55" i="4" s="1"/>
  <c r="T55" i="4" s="1"/>
  <c r="M57" i="4"/>
  <c r="N57" i="4" s="1"/>
  <c r="T57" i="4" s="1"/>
  <c r="M59" i="4"/>
  <c r="N59" i="4" s="1"/>
  <c r="T59" i="4" s="1"/>
  <c r="M61" i="4"/>
  <c r="N61" i="4" s="1"/>
  <c r="T61" i="4" s="1"/>
  <c r="M63" i="4"/>
  <c r="N63" i="4" s="1"/>
  <c r="T63" i="4" s="1"/>
  <c r="M65" i="4"/>
  <c r="N65" i="4" s="1"/>
  <c r="T65" i="4" s="1"/>
  <c r="M67" i="4"/>
  <c r="N67" i="4" s="1"/>
  <c r="T67" i="4" s="1"/>
  <c r="M69" i="4"/>
  <c r="N69" i="4" s="1"/>
  <c r="T69" i="4" s="1"/>
  <c r="M71" i="4"/>
  <c r="N71" i="4" s="1"/>
  <c r="T71" i="4" s="1"/>
  <c r="M73" i="4"/>
  <c r="N73" i="4" s="1"/>
  <c r="T73" i="4" s="1"/>
  <c r="M75" i="4"/>
  <c r="N75" i="4" s="1"/>
  <c r="T75" i="4" s="1"/>
  <c r="M77" i="4"/>
  <c r="N77" i="4" s="1"/>
  <c r="T77" i="4" s="1"/>
  <c r="M79" i="4"/>
  <c r="N79" i="4" s="1"/>
  <c r="T79" i="4" s="1"/>
  <c r="M81" i="4"/>
  <c r="N81" i="4" s="1"/>
  <c r="T81" i="4" s="1"/>
  <c r="M84" i="4"/>
  <c r="N84" i="4" s="1"/>
  <c r="T84" i="4" s="1"/>
  <c r="CY10" i="4"/>
  <c r="CV10" i="4"/>
  <c r="CQ10" i="4"/>
  <c r="CN10" i="4"/>
  <c r="CI10" i="4"/>
  <c r="CF10" i="4"/>
  <c r="CA10" i="4"/>
  <c r="BX10" i="4"/>
  <c r="BQ10" i="4"/>
  <c r="BN10" i="4"/>
  <c r="BI10" i="4"/>
  <c r="BF10" i="4"/>
  <c r="AZ10" i="4"/>
  <c r="AU10" i="4"/>
  <c r="AR10" i="4"/>
  <c r="AM10" i="4"/>
  <c r="AN10" i="4"/>
  <c r="AY10" i="4"/>
  <c r="BE10" i="4"/>
  <c r="BJ10" i="4"/>
  <c r="CE10" i="4"/>
  <c r="CJ10" i="4"/>
  <c r="CU10" i="4"/>
  <c r="CY11" i="4"/>
  <c r="CV11" i="4"/>
  <c r="CQ11" i="4"/>
  <c r="CN11" i="4"/>
  <c r="CI11" i="4"/>
  <c r="CF11" i="4"/>
  <c r="CA11" i="4"/>
  <c r="BX11" i="4"/>
  <c r="BQ11" i="4"/>
  <c r="BN11" i="4"/>
  <c r="BI11" i="4"/>
  <c r="BF11" i="4"/>
  <c r="AZ11" i="4"/>
  <c r="AU11" i="4"/>
  <c r="AR11" i="4"/>
  <c r="AM11" i="4"/>
  <c r="AN11" i="4"/>
  <c r="AY11" i="4"/>
  <c r="BE11" i="4"/>
  <c r="BJ11" i="4"/>
  <c r="CE11" i="4"/>
  <c r="CJ11" i="4"/>
  <c r="CU11" i="4"/>
  <c r="CY12" i="4"/>
  <c r="CV12" i="4"/>
  <c r="CQ12" i="4"/>
  <c r="CN12" i="4"/>
  <c r="CI12" i="4"/>
  <c r="CF12" i="4"/>
  <c r="CA12" i="4"/>
  <c r="BX12" i="4"/>
  <c r="BQ12" i="4"/>
  <c r="BN12" i="4"/>
  <c r="BI12" i="4"/>
  <c r="BF12" i="4"/>
  <c r="AZ12" i="4"/>
  <c r="AU12" i="4"/>
  <c r="AR12" i="4"/>
  <c r="AM12" i="4"/>
  <c r="AN12" i="4"/>
  <c r="AY12" i="4"/>
  <c r="BE12" i="4"/>
  <c r="BJ12" i="4"/>
  <c r="CE12" i="4"/>
  <c r="CJ12" i="4"/>
  <c r="CU12" i="4"/>
  <c r="CY13" i="4"/>
  <c r="CV13" i="4"/>
  <c r="CQ13" i="4"/>
  <c r="CN13" i="4"/>
  <c r="CI13" i="4"/>
  <c r="CF13" i="4"/>
  <c r="CA13" i="4"/>
  <c r="BX13" i="4"/>
  <c r="BQ13" i="4"/>
  <c r="BN13" i="4"/>
  <c r="BI13" i="4"/>
  <c r="BF13" i="4"/>
  <c r="AZ13" i="4"/>
  <c r="AU13" i="4"/>
  <c r="AR13" i="4"/>
  <c r="AM13" i="4"/>
  <c r="AN13" i="4"/>
  <c r="AY13" i="4"/>
  <c r="BE13" i="4"/>
  <c r="BJ13" i="4"/>
  <c r="CE13" i="4"/>
  <c r="CJ13" i="4"/>
  <c r="CU13" i="4"/>
  <c r="CY14" i="4"/>
  <c r="CV14" i="4"/>
  <c r="CQ14" i="4"/>
  <c r="CN14" i="4"/>
  <c r="CI14" i="4"/>
  <c r="CF14" i="4"/>
  <c r="CA14" i="4"/>
  <c r="BX14" i="4"/>
  <c r="BQ14" i="4"/>
  <c r="BN14" i="4"/>
  <c r="BI14" i="4"/>
  <c r="BF14" i="4"/>
  <c r="AZ14" i="4"/>
  <c r="AU14" i="4"/>
  <c r="AR14" i="4"/>
  <c r="AM14" i="4"/>
  <c r="AN14" i="4"/>
  <c r="AY14" i="4"/>
  <c r="BE14" i="4"/>
  <c r="BJ14" i="4"/>
  <c r="CE14" i="4"/>
  <c r="CJ14" i="4"/>
  <c r="CU14" i="4"/>
  <c r="CY15" i="4"/>
  <c r="CV15" i="4"/>
  <c r="CQ15" i="4"/>
  <c r="CN15" i="4"/>
  <c r="CI15" i="4"/>
  <c r="CF15" i="4"/>
  <c r="CA15" i="4"/>
  <c r="BX15" i="4"/>
  <c r="BQ15" i="4"/>
  <c r="BN15" i="4"/>
  <c r="BI15" i="4"/>
  <c r="BF15" i="4"/>
  <c r="AZ15" i="4"/>
  <c r="AU15" i="4"/>
  <c r="AR15" i="4"/>
  <c r="AM15" i="4"/>
  <c r="AN15" i="4"/>
  <c r="AY15" i="4"/>
  <c r="BE15" i="4"/>
  <c r="BJ15" i="4"/>
  <c r="CE15" i="4"/>
  <c r="CJ15" i="4"/>
  <c r="CU15" i="4"/>
  <c r="CY16" i="4"/>
  <c r="CV16" i="4"/>
  <c r="CQ16" i="4"/>
  <c r="CN16" i="4"/>
  <c r="CI16" i="4"/>
  <c r="CF16" i="4"/>
  <c r="CA16" i="4"/>
  <c r="BX16" i="4"/>
  <c r="BQ16" i="4"/>
  <c r="BN16" i="4"/>
  <c r="BI16" i="4"/>
  <c r="BF16" i="4"/>
  <c r="AZ16" i="4"/>
  <c r="AU16" i="4"/>
  <c r="AR16" i="4"/>
  <c r="AM16" i="4"/>
  <c r="AN16" i="4"/>
  <c r="AY16" i="4"/>
  <c r="BE16" i="4"/>
  <c r="BJ16" i="4"/>
  <c r="CE16" i="4"/>
  <c r="CJ16" i="4"/>
  <c r="CU16" i="4"/>
  <c r="CY17" i="4"/>
  <c r="CV17" i="4"/>
  <c r="CQ17" i="4"/>
  <c r="CN17" i="4"/>
  <c r="CI17" i="4"/>
  <c r="CF17" i="4"/>
  <c r="CA17" i="4"/>
  <c r="BX17" i="4"/>
  <c r="BQ17" i="4"/>
  <c r="BN17" i="4"/>
  <c r="BI17" i="4"/>
  <c r="BF17" i="4"/>
  <c r="AZ17" i="4"/>
  <c r="AU17" i="4"/>
  <c r="AR17" i="4"/>
  <c r="AM17" i="4"/>
  <c r="AN17" i="4"/>
  <c r="AY17" i="4"/>
  <c r="BE17" i="4"/>
  <c r="BJ17" i="4"/>
  <c r="CE17" i="4"/>
  <c r="CJ17" i="4"/>
  <c r="CU17" i="4"/>
  <c r="CY18" i="4"/>
  <c r="CV18" i="4"/>
  <c r="CQ18" i="4"/>
  <c r="CN18" i="4"/>
  <c r="CI18" i="4"/>
  <c r="CF18" i="4"/>
  <c r="CA18" i="4"/>
  <c r="BX18" i="4"/>
  <c r="BQ18" i="4"/>
  <c r="BN18" i="4"/>
  <c r="BI18" i="4"/>
  <c r="BF18" i="4"/>
  <c r="AZ18" i="4"/>
  <c r="AU18" i="4"/>
  <c r="AR18" i="4"/>
  <c r="AM18" i="4"/>
  <c r="AN18" i="4"/>
  <c r="AY18" i="4"/>
  <c r="BE18" i="4"/>
  <c r="BJ18" i="4"/>
  <c r="CE18" i="4"/>
  <c r="CJ18" i="4"/>
  <c r="CU18" i="4"/>
  <c r="CY19" i="4"/>
  <c r="CV19" i="4"/>
  <c r="CQ19" i="4"/>
  <c r="CN19" i="4"/>
  <c r="CI19" i="4"/>
  <c r="CF19" i="4"/>
  <c r="CA19" i="4"/>
  <c r="BX19" i="4"/>
  <c r="BQ19" i="4"/>
  <c r="BN19" i="4"/>
  <c r="BI19" i="4"/>
  <c r="BF19" i="4"/>
  <c r="AZ19" i="4"/>
  <c r="AU19" i="4"/>
  <c r="AR19" i="4"/>
  <c r="AM19" i="4"/>
  <c r="AN19" i="4"/>
  <c r="AY19" i="4"/>
  <c r="BE19" i="4"/>
  <c r="BJ19" i="4"/>
  <c r="CE19" i="4"/>
  <c r="CJ19" i="4"/>
  <c r="CU19" i="4"/>
  <c r="CY20" i="4"/>
  <c r="CV20" i="4"/>
  <c r="CQ20" i="4"/>
  <c r="CN20" i="4"/>
  <c r="CI20" i="4"/>
  <c r="CF20" i="4"/>
  <c r="CA20" i="4"/>
  <c r="BX20" i="4"/>
  <c r="BQ20" i="4"/>
  <c r="BN20" i="4"/>
  <c r="BI20" i="4"/>
  <c r="BF20" i="4"/>
  <c r="AZ20" i="4"/>
  <c r="AU20" i="4"/>
  <c r="AR20" i="4"/>
  <c r="AM20" i="4"/>
  <c r="AN20" i="4"/>
  <c r="AY20" i="4"/>
  <c r="BE20" i="4"/>
  <c r="BJ20" i="4"/>
  <c r="CE20" i="4"/>
  <c r="CJ20" i="4"/>
  <c r="CU20" i="4"/>
  <c r="CY21" i="4"/>
  <c r="CV21" i="4"/>
  <c r="CQ21" i="4"/>
  <c r="CN21" i="4"/>
  <c r="CI21" i="4"/>
  <c r="CF21" i="4"/>
  <c r="CA21" i="4"/>
  <c r="BX21" i="4"/>
  <c r="BQ21" i="4"/>
  <c r="BN21" i="4"/>
  <c r="BI21" i="4"/>
  <c r="BF21" i="4"/>
  <c r="AZ21" i="4"/>
  <c r="AU21" i="4"/>
  <c r="AR21" i="4"/>
  <c r="AM21" i="4"/>
  <c r="AN21" i="4"/>
  <c r="AY21" i="4"/>
  <c r="BE21" i="4"/>
  <c r="BJ21" i="4"/>
  <c r="CE21" i="4"/>
  <c r="CJ21" i="4"/>
  <c r="CU21" i="4"/>
  <c r="CY22" i="4"/>
  <c r="CV22" i="4"/>
  <c r="CQ22" i="4"/>
  <c r="CN22" i="4"/>
  <c r="CI22" i="4"/>
  <c r="CF22" i="4"/>
  <c r="CA22" i="4"/>
  <c r="BX22" i="4"/>
  <c r="BQ22" i="4"/>
  <c r="BN22" i="4"/>
  <c r="BI22" i="4"/>
  <c r="BF22" i="4"/>
  <c r="AZ22" i="4"/>
  <c r="AU22" i="4"/>
  <c r="AR22" i="4"/>
  <c r="AM22" i="4"/>
  <c r="AN22" i="4"/>
  <c r="AY22" i="4"/>
  <c r="BE22" i="4"/>
  <c r="BJ22" i="4"/>
  <c r="CE22" i="4"/>
  <c r="CJ22" i="4"/>
  <c r="CU22" i="4"/>
  <c r="CY23" i="4"/>
  <c r="CV23" i="4"/>
  <c r="CQ23" i="4"/>
  <c r="CN23" i="4"/>
  <c r="CI23" i="4"/>
  <c r="CF23" i="4"/>
  <c r="CA23" i="4"/>
  <c r="BX23" i="4"/>
  <c r="BQ23" i="4"/>
  <c r="BN23" i="4"/>
  <c r="BI23" i="4"/>
  <c r="BF23" i="4"/>
  <c r="AZ23" i="4"/>
  <c r="AU23" i="4"/>
  <c r="AR23" i="4"/>
  <c r="AM23" i="4"/>
  <c r="AN23" i="4"/>
  <c r="AY23" i="4"/>
  <c r="BE23" i="4"/>
  <c r="BJ23" i="4"/>
  <c r="CE23" i="4"/>
  <c r="CJ23" i="4"/>
  <c r="CU23" i="4"/>
  <c r="CY24" i="4"/>
  <c r="CV24" i="4"/>
  <c r="CQ24" i="4"/>
  <c r="CN24" i="4"/>
  <c r="CI24" i="4"/>
  <c r="CF24" i="4"/>
  <c r="CA24" i="4"/>
  <c r="BX24" i="4"/>
  <c r="BQ24" i="4"/>
  <c r="BN24" i="4"/>
  <c r="BI24" i="4"/>
  <c r="BF24" i="4"/>
  <c r="AZ24" i="4"/>
  <c r="AU24" i="4"/>
  <c r="AR24" i="4"/>
  <c r="AM24" i="4"/>
  <c r="AN24" i="4"/>
  <c r="AY24" i="4"/>
  <c r="BE24" i="4"/>
  <c r="BJ24" i="4"/>
  <c r="CE24" i="4"/>
  <c r="CJ24" i="4"/>
  <c r="CU24" i="4"/>
  <c r="CY25" i="4"/>
  <c r="CV25" i="4"/>
  <c r="CQ25" i="4"/>
  <c r="CN25" i="4"/>
  <c r="CI25" i="4"/>
  <c r="CF25" i="4"/>
  <c r="CA25" i="4"/>
  <c r="BX25" i="4"/>
  <c r="BQ25" i="4"/>
  <c r="BN25" i="4"/>
  <c r="BI25" i="4"/>
  <c r="BF25" i="4"/>
  <c r="AZ25" i="4"/>
  <c r="AU25" i="4"/>
  <c r="AR25" i="4"/>
  <c r="AM25" i="4"/>
  <c r="AN25" i="4"/>
  <c r="AY25" i="4"/>
  <c r="BE25" i="4"/>
  <c r="BJ25" i="4"/>
  <c r="CE25" i="4"/>
  <c r="CJ25" i="4"/>
  <c r="CU25" i="4"/>
  <c r="CY26" i="4"/>
  <c r="CV26" i="4"/>
  <c r="CQ26" i="4"/>
  <c r="CN26" i="4"/>
  <c r="CI26" i="4"/>
  <c r="CF26" i="4"/>
  <c r="CA26" i="4"/>
  <c r="BX26" i="4"/>
  <c r="BQ26" i="4"/>
  <c r="BN26" i="4"/>
  <c r="BI26" i="4"/>
  <c r="BF26" i="4"/>
  <c r="AZ26" i="4"/>
  <c r="AU26" i="4"/>
  <c r="AR26" i="4"/>
  <c r="AM26" i="4"/>
  <c r="AN26" i="4"/>
  <c r="AY26" i="4"/>
  <c r="BE26" i="4"/>
  <c r="BJ26" i="4"/>
  <c r="CE26" i="4"/>
  <c r="CJ26" i="4"/>
  <c r="CU26" i="4"/>
  <c r="CY27" i="4"/>
  <c r="CV27" i="4"/>
  <c r="CQ27" i="4"/>
  <c r="CN27" i="4"/>
  <c r="CI27" i="4"/>
  <c r="CF27" i="4"/>
  <c r="CA27" i="4"/>
  <c r="BX27" i="4"/>
  <c r="BQ27" i="4"/>
  <c r="BN27" i="4"/>
  <c r="BI27" i="4"/>
  <c r="BF27" i="4"/>
  <c r="AZ27" i="4"/>
  <c r="AU27" i="4"/>
  <c r="AR27" i="4"/>
  <c r="AM27" i="4"/>
  <c r="AN27" i="4"/>
  <c r="AY27" i="4"/>
  <c r="BE27" i="4"/>
  <c r="BJ27" i="4"/>
  <c r="CE27" i="4"/>
  <c r="CJ27" i="4"/>
  <c r="CU27" i="4"/>
  <c r="CY28" i="4"/>
  <c r="CV28" i="4"/>
  <c r="CQ28" i="4"/>
  <c r="CN28" i="4"/>
  <c r="CI28" i="4"/>
  <c r="CF28" i="4"/>
  <c r="CA28" i="4"/>
  <c r="BX28" i="4"/>
  <c r="BQ28" i="4"/>
  <c r="BN28" i="4"/>
  <c r="BI28" i="4"/>
  <c r="BF28" i="4"/>
  <c r="AZ28" i="4"/>
  <c r="AU28" i="4"/>
  <c r="AR28" i="4"/>
  <c r="AM28" i="4"/>
  <c r="AN28" i="4"/>
  <c r="AY28" i="4"/>
  <c r="BE28" i="4"/>
  <c r="BJ28" i="4"/>
  <c r="CE28" i="4"/>
  <c r="CJ28" i="4"/>
  <c r="CU28" i="4"/>
  <c r="CY29" i="4"/>
  <c r="CV29" i="4"/>
  <c r="CQ29" i="4"/>
  <c r="CN29" i="4"/>
  <c r="CI29" i="4"/>
  <c r="CF29" i="4"/>
  <c r="CA29" i="4"/>
  <c r="BX29" i="4"/>
  <c r="BQ29" i="4"/>
  <c r="BN29" i="4"/>
  <c r="BI29" i="4"/>
  <c r="BF29" i="4"/>
  <c r="AZ29" i="4"/>
  <c r="AU29" i="4"/>
  <c r="AR29" i="4"/>
  <c r="AM29" i="4"/>
  <c r="AN29" i="4"/>
  <c r="AY29" i="4"/>
  <c r="BE29" i="4"/>
  <c r="BJ29" i="4"/>
  <c r="CE29" i="4"/>
  <c r="CJ29" i="4"/>
  <c r="CU29" i="4"/>
  <c r="CY30" i="4"/>
  <c r="CV30" i="4"/>
  <c r="CQ30" i="4"/>
  <c r="CN30" i="4"/>
  <c r="CI30" i="4"/>
  <c r="CF30" i="4"/>
  <c r="CA30" i="4"/>
  <c r="BX30" i="4"/>
  <c r="BQ30" i="4"/>
  <c r="BN30" i="4"/>
  <c r="BI30" i="4"/>
  <c r="BF30" i="4"/>
  <c r="AZ30" i="4"/>
  <c r="AU30" i="4"/>
  <c r="AR30" i="4"/>
  <c r="AM30" i="4"/>
  <c r="AN30" i="4"/>
  <c r="AY30" i="4"/>
  <c r="BE30" i="4"/>
  <c r="BJ30" i="4"/>
  <c r="CE30" i="4"/>
  <c r="CJ30" i="4"/>
  <c r="CU30" i="4"/>
  <c r="CY31" i="4"/>
  <c r="CV31" i="4"/>
  <c r="CQ31" i="4"/>
  <c r="CN31" i="4"/>
  <c r="CI31" i="4"/>
  <c r="CF31" i="4"/>
  <c r="CA31" i="4"/>
  <c r="BX31" i="4"/>
  <c r="BQ31" i="4"/>
  <c r="BN31" i="4"/>
  <c r="BI31" i="4"/>
  <c r="BF31" i="4"/>
  <c r="AZ31" i="4"/>
  <c r="AU31" i="4"/>
  <c r="AR31" i="4"/>
  <c r="AM31" i="4"/>
  <c r="AN31" i="4"/>
  <c r="AY31" i="4"/>
  <c r="BE31" i="4"/>
  <c r="BJ31" i="4"/>
  <c r="CE31" i="4"/>
  <c r="CJ31" i="4"/>
  <c r="CU31" i="4"/>
  <c r="CY32" i="4"/>
  <c r="CV32" i="4"/>
  <c r="CQ32" i="4"/>
  <c r="CN32" i="4"/>
  <c r="CI32" i="4"/>
  <c r="CF32" i="4"/>
  <c r="CA32" i="4"/>
  <c r="BX32" i="4"/>
  <c r="BQ32" i="4"/>
  <c r="BN32" i="4"/>
  <c r="BI32" i="4"/>
  <c r="BF32" i="4"/>
  <c r="AZ32" i="4"/>
  <c r="AU32" i="4"/>
  <c r="AR32" i="4"/>
  <c r="AM32" i="4"/>
  <c r="AN32" i="4"/>
  <c r="AY32" i="4"/>
  <c r="BE32" i="4"/>
  <c r="BJ32" i="4"/>
  <c r="CE32" i="4"/>
  <c r="CJ32" i="4"/>
  <c r="CU32" i="4"/>
  <c r="CY33" i="4"/>
  <c r="CV33" i="4"/>
  <c r="CQ33" i="4"/>
  <c r="CN33" i="4"/>
  <c r="CI33" i="4"/>
  <c r="CF33" i="4"/>
  <c r="CA33" i="4"/>
  <c r="BX33" i="4"/>
  <c r="BQ33" i="4"/>
  <c r="BN33" i="4"/>
  <c r="BI33" i="4"/>
  <c r="BF33" i="4"/>
  <c r="AZ33" i="4"/>
  <c r="AU33" i="4"/>
  <c r="AR33" i="4"/>
  <c r="AM33" i="4"/>
  <c r="AN33" i="4"/>
  <c r="AY33" i="4"/>
  <c r="BE33" i="4"/>
  <c r="BJ33" i="4"/>
  <c r="CE33" i="4"/>
  <c r="CJ33" i="4"/>
  <c r="CU33" i="4"/>
  <c r="CY34" i="4"/>
  <c r="CV34" i="4"/>
  <c r="CQ34" i="4"/>
  <c r="CN34" i="4"/>
  <c r="CI34" i="4"/>
  <c r="CF34" i="4"/>
  <c r="CA34" i="4"/>
  <c r="BX34" i="4"/>
  <c r="BQ34" i="4"/>
  <c r="BN34" i="4"/>
  <c r="BI34" i="4"/>
  <c r="BF34" i="4"/>
  <c r="AZ34" i="4"/>
  <c r="AU34" i="4"/>
  <c r="AR34" i="4"/>
  <c r="AM34" i="4"/>
  <c r="AN34" i="4"/>
  <c r="AY34" i="4"/>
  <c r="BE34" i="4"/>
  <c r="BJ34" i="4"/>
  <c r="CE34" i="4"/>
  <c r="CJ34" i="4"/>
  <c r="CU34" i="4"/>
  <c r="CY35" i="4"/>
  <c r="CV35" i="4"/>
  <c r="CQ35" i="4"/>
  <c r="CN35" i="4"/>
  <c r="CI35" i="4"/>
  <c r="CF35" i="4"/>
  <c r="CA35" i="4"/>
  <c r="BX35" i="4"/>
  <c r="BQ35" i="4"/>
  <c r="BN35" i="4"/>
  <c r="BI35" i="4"/>
  <c r="BF35" i="4"/>
  <c r="AZ35" i="4"/>
  <c r="AU35" i="4"/>
  <c r="AR35" i="4"/>
  <c r="AM35" i="4"/>
  <c r="CZ35" i="4"/>
  <c r="CU35" i="4"/>
  <c r="CR35" i="4"/>
  <c r="CM35" i="4"/>
  <c r="CJ35" i="4"/>
  <c r="CE35" i="4"/>
  <c r="CB35" i="4"/>
  <c r="BW35" i="4"/>
  <c r="BR35" i="4"/>
  <c r="BM35" i="4"/>
  <c r="BJ35" i="4"/>
  <c r="BE35" i="4"/>
  <c r="AY35" i="4"/>
  <c r="AV35" i="4"/>
  <c r="AN35" i="4"/>
  <c r="AN36" i="4"/>
  <c r="AQ36" i="4"/>
  <c r="AV36" i="4"/>
  <c r="AY36" i="4"/>
  <c r="BE36" i="4"/>
  <c r="BJ36" i="4"/>
  <c r="BM36" i="4"/>
  <c r="BR36" i="4"/>
  <c r="BW36" i="4"/>
  <c r="CB36" i="4"/>
  <c r="CE36" i="4"/>
  <c r="CJ36" i="4"/>
  <c r="CM36" i="4"/>
  <c r="CR36" i="4"/>
  <c r="CU36" i="4"/>
  <c r="CZ36" i="4"/>
  <c r="AN37" i="4"/>
  <c r="AQ37" i="4"/>
  <c r="AV37" i="4"/>
  <c r="AY37" i="4"/>
  <c r="BE37" i="4"/>
  <c r="BJ37" i="4"/>
  <c r="BM37" i="4"/>
  <c r="BR37" i="4"/>
  <c r="BW37" i="4"/>
  <c r="CB37" i="4"/>
  <c r="CE37" i="4"/>
  <c r="CJ37" i="4"/>
  <c r="CM37" i="4"/>
  <c r="CR37" i="4"/>
  <c r="CU37" i="4"/>
  <c r="CZ37" i="4"/>
  <c r="AN38" i="4"/>
  <c r="AQ38" i="4"/>
  <c r="AV38" i="4"/>
  <c r="AY38" i="4"/>
  <c r="BE38" i="4"/>
  <c r="BJ38" i="4"/>
  <c r="BM38" i="4"/>
  <c r="BR38" i="4"/>
  <c r="BW38" i="4"/>
  <c r="CB38" i="4"/>
  <c r="CE38" i="4"/>
  <c r="CJ38" i="4"/>
  <c r="CM38" i="4"/>
  <c r="CR38" i="4"/>
  <c r="CU38" i="4"/>
  <c r="CZ38" i="4"/>
  <c r="AN39" i="4"/>
  <c r="AQ39" i="4"/>
  <c r="AV39" i="4"/>
  <c r="AY39" i="4"/>
  <c r="BE39" i="4"/>
  <c r="BJ39" i="4"/>
  <c r="BM39" i="4"/>
  <c r="BR39" i="4"/>
  <c r="BW39" i="4"/>
  <c r="CB39" i="4"/>
  <c r="CE39" i="4"/>
  <c r="CJ39" i="4"/>
  <c r="CM39" i="4"/>
  <c r="CR39" i="4"/>
  <c r="CU39" i="4"/>
  <c r="CZ39" i="4"/>
  <c r="AN40" i="4"/>
  <c r="AQ40" i="4"/>
  <c r="AV40" i="4"/>
  <c r="AY40" i="4"/>
  <c r="BE40" i="4"/>
  <c r="BJ40" i="4"/>
  <c r="BM40" i="4"/>
  <c r="BR40" i="4"/>
  <c r="BW40" i="4"/>
  <c r="CB40" i="4"/>
  <c r="CE40" i="4"/>
  <c r="CJ40" i="4"/>
  <c r="CM40" i="4"/>
  <c r="CR40" i="4"/>
  <c r="CU40" i="4"/>
  <c r="CZ40" i="4"/>
  <c r="AN41" i="4"/>
  <c r="AQ41" i="4"/>
  <c r="AV41" i="4"/>
  <c r="AY41" i="4"/>
  <c r="BE41" i="4"/>
  <c r="BJ41" i="4"/>
  <c r="BM41" i="4"/>
  <c r="BR41" i="4"/>
  <c r="BW41" i="4"/>
  <c r="CB41" i="4"/>
  <c r="CE41" i="4"/>
  <c r="CJ41" i="4"/>
  <c r="CM41" i="4"/>
  <c r="CR41" i="4"/>
  <c r="CU41" i="4"/>
  <c r="CZ41" i="4"/>
  <c r="AN42" i="4"/>
  <c r="AQ42" i="4"/>
  <c r="AV42" i="4"/>
  <c r="AY42" i="4"/>
  <c r="BE42" i="4"/>
  <c r="BJ42" i="4"/>
  <c r="BM42" i="4"/>
  <c r="BR42" i="4"/>
  <c r="BW42" i="4"/>
  <c r="CB42" i="4"/>
  <c r="CE42" i="4"/>
  <c r="CJ42" i="4"/>
  <c r="CM42" i="4"/>
  <c r="CR42" i="4"/>
  <c r="CU42" i="4"/>
  <c r="CZ42" i="4"/>
  <c r="AN43" i="4"/>
  <c r="AQ43" i="4"/>
  <c r="AV43" i="4"/>
  <c r="AY43" i="4"/>
  <c r="BE43" i="4"/>
  <c r="BJ43" i="4"/>
  <c r="BM43" i="4"/>
  <c r="BR43" i="4"/>
  <c r="BW43" i="4"/>
  <c r="CB43" i="4"/>
  <c r="CE43" i="4"/>
  <c r="CJ43" i="4"/>
  <c r="CM43" i="4"/>
  <c r="CR43" i="4"/>
  <c r="CU43" i="4"/>
  <c r="CZ43" i="4"/>
  <c r="AN44" i="4"/>
  <c r="AQ44" i="4"/>
  <c r="AV44" i="4"/>
  <c r="AY44" i="4"/>
  <c r="BE44" i="4"/>
  <c r="BJ44" i="4"/>
  <c r="BM44" i="4"/>
  <c r="BR44" i="4"/>
  <c r="BW44" i="4"/>
  <c r="CB44" i="4"/>
  <c r="CE44" i="4"/>
  <c r="CJ44" i="4"/>
  <c r="CM44" i="4"/>
  <c r="CR44" i="4"/>
  <c r="CU44" i="4"/>
  <c r="CZ44" i="4"/>
  <c r="CZ45" i="4"/>
  <c r="CU45" i="4"/>
  <c r="CR45" i="4"/>
  <c r="CM45" i="4"/>
  <c r="CJ45" i="4"/>
  <c r="AN45" i="4"/>
  <c r="AQ45" i="4"/>
  <c r="AV45" i="4"/>
  <c r="AY45" i="4"/>
  <c r="BE45" i="4"/>
  <c r="BJ45" i="4"/>
  <c r="BM45" i="4"/>
  <c r="BR45" i="4"/>
  <c r="BW45" i="4"/>
  <c r="CB45" i="4"/>
  <c r="CE45" i="4"/>
  <c r="CQ45" i="4"/>
  <c r="CV45" i="4"/>
  <c r="CY45" i="4"/>
  <c r="AM36" i="4"/>
  <c r="AR36" i="4"/>
  <c r="AU36" i="4"/>
  <c r="AZ36" i="4"/>
  <c r="BF36" i="4"/>
  <c r="BI36" i="4"/>
  <c r="BN36" i="4"/>
  <c r="BQ36" i="4"/>
  <c r="BX36" i="4"/>
  <c r="CA36" i="4"/>
  <c r="CF36" i="4"/>
  <c r="CI36" i="4"/>
  <c r="CN36" i="4"/>
  <c r="CQ36" i="4"/>
  <c r="CV36" i="4"/>
  <c r="AM37" i="4"/>
  <c r="AR37" i="4"/>
  <c r="AU37" i="4"/>
  <c r="AZ37" i="4"/>
  <c r="BF37" i="4"/>
  <c r="BI37" i="4"/>
  <c r="BN37" i="4"/>
  <c r="BQ37" i="4"/>
  <c r="BX37" i="4"/>
  <c r="CA37" i="4"/>
  <c r="CF37" i="4"/>
  <c r="CI37" i="4"/>
  <c r="CN37" i="4"/>
  <c r="CQ37" i="4"/>
  <c r="CV37" i="4"/>
  <c r="AM38" i="4"/>
  <c r="AR38" i="4"/>
  <c r="AU38" i="4"/>
  <c r="AZ38" i="4"/>
  <c r="BF38" i="4"/>
  <c r="BI38" i="4"/>
  <c r="BN38" i="4"/>
  <c r="BQ38" i="4"/>
  <c r="BX38" i="4"/>
  <c r="CA38" i="4"/>
  <c r="CF38" i="4"/>
  <c r="CI38" i="4"/>
  <c r="CN38" i="4"/>
  <c r="CQ38" i="4"/>
  <c r="CV38" i="4"/>
  <c r="AM39" i="4"/>
  <c r="AR39" i="4"/>
  <c r="AU39" i="4"/>
  <c r="AZ39" i="4"/>
  <c r="BF39" i="4"/>
  <c r="BI39" i="4"/>
  <c r="BN39" i="4"/>
  <c r="BQ39" i="4"/>
  <c r="BX39" i="4"/>
  <c r="CA39" i="4"/>
  <c r="CF39" i="4"/>
  <c r="CI39" i="4"/>
  <c r="CN39" i="4"/>
  <c r="CQ39" i="4"/>
  <c r="CV39" i="4"/>
  <c r="AM40" i="4"/>
  <c r="AR40" i="4"/>
  <c r="AU40" i="4"/>
  <c r="AZ40" i="4"/>
  <c r="BF40" i="4"/>
  <c r="BI40" i="4"/>
  <c r="BN40" i="4"/>
  <c r="BQ40" i="4"/>
  <c r="BX40" i="4"/>
  <c r="CA40" i="4"/>
  <c r="CF40" i="4"/>
  <c r="CI40" i="4"/>
  <c r="CN40" i="4"/>
  <c r="CQ40" i="4"/>
  <c r="CV40" i="4"/>
  <c r="AM41" i="4"/>
  <c r="AR41" i="4"/>
  <c r="AU41" i="4"/>
  <c r="AZ41" i="4"/>
  <c r="BF41" i="4"/>
  <c r="BI41" i="4"/>
  <c r="BN41" i="4"/>
  <c r="BQ41" i="4"/>
  <c r="BX41" i="4"/>
  <c r="CA41" i="4"/>
  <c r="CF41" i="4"/>
  <c r="CI41" i="4"/>
  <c r="CN41" i="4"/>
  <c r="CQ41" i="4"/>
  <c r="CV41" i="4"/>
  <c r="AM42" i="4"/>
  <c r="AR42" i="4"/>
  <c r="AU42" i="4"/>
  <c r="AZ42" i="4"/>
  <c r="BF42" i="4"/>
  <c r="BI42" i="4"/>
  <c r="BN42" i="4"/>
  <c r="BQ42" i="4"/>
  <c r="BX42" i="4"/>
  <c r="CA42" i="4"/>
  <c r="CF42" i="4"/>
  <c r="CI42" i="4"/>
  <c r="CN42" i="4"/>
  <c r="CQ42" i="4"/>
  <c r="CV42" i="4"/>
  <c r="AM43" i="4"/>
  <c r="AR43" i="4"/>
  <c r="AU43" i="4"/>
  <c r="AZ43" i="4"/>
  <c r="BF43" i="4"/>
  <c r="BI43" i="4"/>
  <c r="BN43" i="4"/>
  <c r="BQ43" i="4"/>
  <c r="BX43" i="4"/>
  <c r="CA43" i="4"/>
  <c r="CF43" i="4"/>
  <c r="CI43" i="4"/>
  <c r="CN43" i="4"/>
  <c r="CQ43" i="4"/>
  <c r="CV43" i="4"/>
  <c r="AM44" i="4"/>
  <c r="AR44" i="4"/>
  <c r="AU44" i="4"/>
  <c r="AZ44" i="4"/>
  <c r="BF44" i="4"/>
  <c r="BI44" i="4"/>
  <c r="BN44" i="4"/>
  <c r="BQ44" i="4"/>
  <c r="BX44" i="4"/>
  <c r="CA44" i="4"/>
  <c r="CF44" i="4"/>
  <c r="CI44" i="4"/>
  <c r="CN44" i="4"/>
  <c r="CQ44" i="4"/>
  <c r="CV44" i="4"/>
  <c r="AM45" i="4"/>
  <c r="AR45" i="4"/>
  <c r="AU45" i="4"/>
  <c r="AZ45" i="4"/>
  <c r="BF45" i="4"/>
  <c r="BI45" i="4"/>
  <c r="BN45" i="4"/>
  <c r="BQ45" i="4"/>
  <c r="BX45" i="4"/>
  <c r="CA45" i="4"/>
  <c r="CF45" i="4"/>
  <c r="CI45" i="4"/>
  <c r="CN45" i="4"/>
  <c r="AN46" i="4"/>
  <c r="AQ46" i="4"/>
  <c r="AV46" i="4"/>
  <c r="AY46" i="4"/>
  <c r="BE46" i="4"/>
  <c r="BJ46" i="4"/>
  <c r="BM46" i="4"/>
  <c r="BR46" i="4"/>
  <c r="BW46" i="4"/>
  <c r="CB46" i="4"/>
  <c r="CE46" i="4"/>
  <c r="CJ46" i="4"/>
  <c r="CM46" i="4"/>
  <c r="CR46" i="4"/>
  <c r="CU46" i="4"/>
  <c r="AN47" i="4"/>
  <c r="AQ47" i="4"/>
  <c r="AV47" i="4"/>
  <c r="AY47" i="4"/>
  <c r="BE47" i="4"/>
  <c r="BJ47" i="4"/>
  <c r="BM47" i="4"/>
  <c r="BR47" i="4"/>
  <c r="BW47" i="4"/>
  <c r="CB47" i="4"/>
  <c r="CE47" i="4"/>
  <c r="CJ47" i="4"/>
  <c r="CM47" i="4"/>
  <c r="CR47" i="4"/>
  <c r="CU47" i="4"/>
  <c r="AN48" i="4"/>
  <c r="AQ48" i="4"/>
  <c r="AV48" i="4"/>
  <c r="AY48" i="4"/>
  <c r="BE48" i="4"/>
  <c r="BJ48" i="4"/>
  <c r="BM48" i="4"/>
  <c r="BR48" i="4"/>
  <c r="BW48" i="4"/>
  <c r="CB48" i="4"/>
  <c r="CE48" i="4"/>
  <c r="CJ48" i="4"/>
  <c r="CM48" i="4"/>
  <c r="CR48" i="4"/>
  <c r="CU48" i="4"/>
  <c r="AN49" i="4"/>
  <c r="AQ49" i="4"/>
  <c r="AV49" i="4"/>
  <c r="AY49" i="4"/>
  <c r="BE49" i="4"/>
  <c r="BJ49" i="4"/>
  <c r="BM49" i="4"/>
  <c r="BR49" i="4"/>
  <c r="BW49" i="4"/>
  <c r="CB49" i="4"/>
  <c r="CE49" i="4"/>
  <c r="CJ49" i="4"/>
  <c r="CM49" i="4"/>
  <c r="CR49" i="4"/>
  <c r="CU49" i="4"/>
  <c r="AN50" i="4"/>
  <c r="AQ50" i="4"/>
  <c r="AV50" i="4"/>
  <c r="AY50" i="4"/>
  <c r="BE50" i="4"/>
  <c r="BJ50" i="4"/>
  <c r="BM50" i="4"/>
  <c r="BR50" i="4"/>
  <c r="BW50" i="4"/>
  <c r="CB50" i="4"/>
  <c r="CE50" i="4"/>
  <c r="CJ50" i="4"/>
  <c r="CM50" i="4"/>
  <c r="CR50" i="4"/>
  <c r="CU50" i="4"/>
  <c r="AN51" i="4"/>
  <c r="AQ51" i="4"/>
  <c r="AV51" i="4"/>
  <c r="AY51" i="4"/>
  <c r="BE51" i="4"/>
  <c r="BJ51" i="4"/>
  <c r="BM51" i="4"/>
  <c r="BR51" i="4"/>
  <c r="BW51" i="4"/>
  <c r="CB51" i="4"/>
  <c r="CE51" i="4"/>
  <c r="CJ51" i="4"/>
  <c r="CM51" i="4"/>
  <c r="CR51" i="4"/>
  <c r="CU51" i="4"/>
  <c r="AN52" i="4"/>
  <c r="AQ52" i="4"/>
  <c r="AV52" i="4"/>
  <c r="AY52" i="4"/>
  <c r="BE52" i="4"/>
  <c r="BJ52" i="4"/>
  <c r="BM52" i="4"/>
  <c r="BR52" i="4"/>
  <c r="BW52" i="4"/>
  <c r="CB52" i="4"/>
  <c r="CE52" i="4"/>
  <c r="CJ52" i="4"/>
  <c r="CM52" i="4"/>
  <c r="CR52" i="4"/>
  <c r="CU52" i="4"/>
  <c r="AN53" i="4"/>
  <c r="AQ53" i="4"/>
  <c r="AV53" i="4"/>
  <c r="AY53" i="4"/>
  <c r="BE53" i="4"/>
  <c r="BJ53" i="4"/>
  <c r="BM53" i="4"/>
  <c r="BR53" i="4"/>
  <c r="BW53" i="4"/>
  <c r="CB53" i="4"/>
  <c r="CE53" i="4"/>
  <c r="CJ53" i="4"/>
  <c r="CM53" i="4"/>
  <c r="CR53" i="4"/>
  <c r="CU53" i="4"/>
  <c r="AN54" i="4"/>
  <c r="AQ54" i="4"/>
  <c r="AV54" i="4"/>
  <c r="AY54" i="4"/>
  <c r="BE54" i="4"/>
  <c r="BJ54" i="4"/>
  <c r="BM54" i="4"/>
  <c r="BR54" i="4"/>
  <c r="BW54" i="4"/>
  <c r="CB54" i="4"/>
  <c r="CE54" i="4"/>
  <c r="CJ54" i="4"/>
  <c r="CM54" i="4"/>
  <c r="CR54" i="4"/>
  <c r="CU54" i="4"/>
  <c r="AN55" i="4"/>
  <c r="AQ55" i="4"/>
  <c r="AV55" i="4"/>
  <c r="AY55" i="4"/>
  <c r="BE55" i="4"/>
  <c r="BJ55" i="4"/>
  <c r="BM55" i="4"/>
  <c r="BR55" i="4"/>
  <c r="BW55" i="4"/>
  <c r="CB55" i="4"/>
  <c r="CE55" i="4"/>
  <c r="CJ55" i="4"/>
  <c r="CM55" i="4"/>
  <c r="CR55" i="4"/>
  <c r="CU55" i="4"/>
  <c r="AN56" i="4"/>
  <c r="AQ56" i="4"/>
  <c r="AV56" i="4"/>
  <c r="AY56" i="4"/>
  <c r="BE56" i="4"/>
  <c r="BJ56" i="4"/>
  <c r="BM56" i="4"/>
  <c r="BR56" i="4"/>
  <c r="BW56" i="4"/>
  <c r="CB56" i="4"/>
  <c r="CE56" i="4"/>
  <c r="CJ56" i="4"/>
  <c r="CM56" i="4"/>
  <c r="CR56" i="4"/>
  <c r="CU56" i="4"/>
  <c r="AN57" i="4"/>
  <c r="AQ57" i="4"/>
  <c r="AV57" i="4"/>
  <c r="AY57" i="4"/>
  <c r="BE57" i="4"/>
  <c r="BJ57" i="4"/>
  <c r="BM57" i="4"/>
  <c r="BR57" i="4"/>
  <c r="BW57" i="4"/>
  <c r="CB57" i="4"/>
  <c r="CE57" i="4"/>
  <c r="CJ57" i="4"/>
  <c r="CM57" i="4"/>
  <c r="CR57" i="4"/>
  <c r="CU57" i="4"/>
  <c r="AN58" i="4"/>
  <c r="AQ58" i="4"/>
  <c r="AV58" i="4"/>
  <c r="AY58" i="4"/>
  <c r="BE58" i="4"/>
  <c r="BJ58" i="4"/>
  <c r="BM58" i="4"/>
  <c r="BR58" i="4"/>
  <c r="BW58" i="4"/>
  <c r="CB58" i="4"/>
  <c r="CE58" i="4"/>
  <c r="CJ58" i="4"/>
  <c r="CM58" i="4"/>
  <c r="CR58" i="4"/>
  <c r="CU58" i="4"/>
  <c r="AN59" i="4"/>
  <c r="AQ59" i="4"/>
  <c r="AV59" i="4"/>
  <c r="AY59" i="4"/>
  <c r="BE59" i="4"/>
  <c r="BJ59" i="4"/>
  <c r="BM59" i="4"/>
  <c r="BR59" i="4"/>
  <c r="BW59" i="4"/>
  <c r="CB59" i="4"/>
  <c r="CE59" i="4"/>
  <c r="CJ59" i="4"/>
  <c r="CM59" i="4"/>
  <c r="CR59" i="4"/>
  <c r="CU59" i="4"/>
  <c r="AN60" i="4"/>
  <c r="AQ60" i="4"/>
  <c r="AV60" i="4"/>
  <c r="AY60" i="4"/>
  <c r="BE60" i="4"/>
  <c r="BJ60" i="4"/>
  <c r="BM60" i="4"/>
  <c r="BR60" i="4"/>
  <c r="BW60" i="4"/>
  <c r="CB60" i="4"/>
  <c r="CE60" i="4"/>
  <c r="CJ60" i="4"/>
  <c r="CM60" i="4"/>
  <c r="CR60" i="4"/>
  <c r="CU60" i="4"/>
  <c r="AN61" i="4"/>
  <c r="AQ61" i="4"/>
  <c r="AV61" i="4"/>
  <c r="AY61" i="4"/>
  <c r="BE61" i="4"/>
  <c r="BJ61" i="4"/>
  <c r="BM61" i="4"/>
  <c r="BR61" i="4"/>
  <c r="BW61" i="4"/>
  <c r="CB61" i="4"/>
  <c r="CE61" i="4"/>
  <c r="CJ61" i="4"/>
  <c r="CM61" i="4"/>
  <c r="CR61" i="4"/>
  <c r="CU61" i="4"/>
  <c r="AN62" i="4"/>
  <c r="AQ62" i="4"/>
  <c r="AV62" i="4"/>
  <c r="AY62" i="4"/>
  <c r="BE62" i="4"/>
  <c r="BJ62" i="4"/>
  <c r="BM62" i="4"/>
  <c r="BR62" i="4"/>
  <c r="BW62" i="4"/>
  <c r="CB62" i="4"/>
  <c r="CE62" i="4"/>
  <c r="CJ62" i="4"/>
  <c r="CM62" i="4"/>
  <c r="CR62" i="4"/>
  <c r="CU62" i="4"/>
  <c r="AN63" i="4"/>
  <c r="AQ63" i="4"/>
  <c r="AV63" i="4"/>
  <c r="AY63" i="4"/>
  <c r="BE63" i="4"/>
  <c r="BJ63" i="4"/>
  <c r="BM63" i="4"/>
  <c r="BR63" i="4"/>
  <c r="BW63" i="4"/>
  <c r="CB63" i="4"/>
  <c r="CE63" i="4"/>
  <c r="CJ63" i="4"/>
  <c r="CM63" i="4"/>
  <c r="CR63" i="4"/>
  <c r="CU63" i="4"/>
  <c r="AN64" i="4"/>
  <c r="AQ64" i="4"/>
  <c r="AV64" i="4"/>
  <c r="AY64" i="4"/>
  <c r="BE64" i="4"/>
  <c r="BJ64" i="4"/>
  <c r="BM64" i="4"/>
  <c r="BR64" i="4"/>
  <c r="BW64" i="4"/>
  <c r="CB64" i="4"/>
  <c r="CE64" i="4"/>
  <c r="CJ64" i="4"/>
  <c r="CM64" i="4"/>
  <c r="CR64" i="4"/>
  <c r="CU64" i="4"/>
  <c r="AN65" i="4"/>
  <c r="AQ65" i="4"/>
  <c r="AV65" i="4"/>
  <c r="AY65" i="4"/>
  <c r="BE65" i="4"/>
  <c r="BJ65" i="4"/>
  <c r="BM65" i="4"/>
  <c r="BR65" i="4"/>
  <c r="BW65" i="4"/>
  <c r="CB65" i="4"/>
  <c r="CE65" i="4"/>
  <c r="CJ65" i="4"/>
  <c r="CM65" i="4"/>
  <c r="CR65" i="4"/>
  <c r="CU65" i="4"/>
  <c r="AN66" i="4"/>
  <c r="AQ66" i="4"/>
  <c r="AV66" i="4"/>
  <c r="AY66" i="4"/>
  <c r="BE66" i="4"/>
  <c r="BJ66" i="4"/>
  <c r="BM66" i="4"/>
  <c r="BR66" i="4"/>
  <c r="BW66" i="4"/>
  <c r="CB66" i="4"/>
  <c r="CE66" i="4"/>
  <c r="CJ66" i="4"/>
  <c r="CM66" i="4"/>
  <c r="CR66" i="4"/>
  <c r="CU66" i="4"/>
  <c r="AN67" i="4"/>
  <c r="AQ67" i="4"/>
  <c r="AV67" i="4"/>
  <c r="AY67" i="4"/>
  <c r="BE67" i="4"/>
  <c r="BJ67" i="4"/>
  <c r="BM67" i="4"/>
  <c r="BR67" i="4"/>
  <c r="BW67" i="4"/>
  <c r="CB67" i="4"/>
  <c r="CE67" i="4"/>
  <c r="CJ67" i="4"/>
  <c r="CM67" i="4"/>
  <c r="CR67" i="4"/>
  <c r="CU67" i="4"/>
  <c r="AN68" i="4"/>
  <c r="AQ68" i="4"/>
  <c r="AV68" i="4"/>
  <c r="AY68" i="4"/>
  <c r="BE68" i="4"/>
  <c r="BJ68" i="4"/>
  <c r="BM68" i="4"/>
  <c r="BR68" i="4"/>
  <c r="BW68" i="4"/>
  <c r="CB68" i="4"/>
  <c r="CE68" i="4"/>
  <c r="CJ68" i="4"/>
  <c r="CM68" i="4"/>
  <c r="CR68" i="4"/>
  <c r="CU68" i="4"/>
  <c r="AN69" i="4"/>
  <c r="AQ69" i="4"/>
  <c r="AV69" i="4"/>
  <c r="AY69" i="4"/>
  <c r="BE69" i="4"/>
  <c r="BJ69" i="4"/>
  <c r="BM69" i="4"/>
  <c r="BR69" i="4"/>
  <c r="BW69" i="4"/>
  <c r="CB69" i="4"/>
  <c r="CE69" i="4"/>
  <c r="CJ69" i="4"/>
  <c r="CM69" i="4"/>
  <c r="CR69" i="4"/>
  <c r="CU69" i="4"/>
  <c r="AN70" i="4"/>
  <c r="AQ70" i="4"/>
  <c r="AV70" i="4"/>
  <c r="AY70" i="4"/>
  <c r="BE70" i="4"/>
  <c r="BJ70" i="4"/>
  <c r="BM70" i="4"/>
  <c r="BR70" i="4"/>
  <c r="BW70" i="4"/>
  <c r="CB70" i="4"/>
  <c r="CE70" i="4"/>
  <c r="CJ70" i="4"/>
  <c r="CM70" i="4"/>
  <c r="CR70" i="4"/>
  <c r="CU70" i="4"/>
  <c r="AN71" i="4"/>
  <c r="AQ71" i="4"/>
  <c r="AV71" i="4"/>
  <c r="AY71" i="4"/>
  <c r="BE71" i="4"/>
  <c r="BJ71" i="4"/>
  <c r="BM71" i="4"/>
  <c r="BR71" i="4"/>
  <c r="BW71" i="4"/>
  <c r="CB71" i="4"/>
  <c r="CE71" i="4"/>
  <c r="CJ71" i="4"/>
  <c r="CM71" i="4"/>
  <c r="CR71" i="4"/>
  <c r="CU71" i="4"/>
  <c r="AN72" i="4"/>
  <c r="AQ72" i="4"/>
  <c r="AV72" i="4"/>
  <c r="AY72" i="4"/>
  <c r="BE72" i="4"/>
  <c r="BJ72" i="4"/>
  <c r="BM72" i="4"/>
  <c r="BR72" i="4"/>
  <c r="BW72" i="4"/>
  <c r="CB72" i="4"/>
  <c r="CE72" i="4"/>
  <c r="CJ72" i="4"/>
  <c r="CM72" i="4"/>
  <c r="CR72" i="4"/>
  <c r="CU72" i="4"/>
  <c r="AN73" i="4"/>
  <c r="AQ73" i="4"/>
  <c r="AV73" i="4"/>
  <c r="AY73" i="4"/>
  <c r="BE73" i="4"/>
  <c r="BJ73" i="4"/>
  <c r="BM73" i="4"/>
  <c r="BR73" i="4"/>
  <c r="BW73" i="4"/>
  <c r="CB73" i="4"/>
  <c r="CE73" i="4"/>
  <c r="CJ73" i="4"/>
  <c r="CM73" i="4"/>
  <c r="CR73" i="4"/>
  <c r="CU73" i="4"/>
  <c r="AN74" i="4"/>
  <c r="AQ74" i="4"/>
  <c r="AV74" i="4"/>
  <c r="AY74" i="4"/>
  <c r="BE74" i="4"/>
  <c r="BJ74" i="4"/>
  <c r="BM74" i="4"/>
  <c r="BR74" i="4"/>
  <c r="BW74" i="4"/>
  <c r="CB74" i="4"/>
  <c r="CE74" i="4"/>
  <c r="CJ74" i="4"/>
  <c r="CM74" i="4"/>
  <c r="CR74" i="4"/>
  <c r="CU74" i="4"/>
  <c r="AN75" i="4"/>
  <c r="AQ75" i="4"/>
  <c r="AV75" i="4"/>
  <c r="AY75" i="4"/>
  <c r="BE75" i="4"/>
  <c r="BJ75" i="4"/>
  <c r="BM75" i="4"/>
  <c r="BR75" i="4"/>
  <c r="BW75" i="4"/>
  <c r="CB75" i="4"/>
  <c r="CE75" i="4"/>
  <c r="CJ75" i="4"/>
  <c r="CM75" i="4"/>
  <c r="CR75" i="4"/>
  <c r="CU75" i="4"/>
  <c r="AN76" i="4"/>
  <c r="AQ76" i="4"/>
  <c r="AV76" i="4"/>
  <c r="AY76" i="4"/>
  <c r="BE76" i="4"/>
  <c r="BJ76" i="4"/>
  <c r="BM76" i="4"/>
  <c r="BR76" i="4"/>
  <c r="BW76" i="4"/>
  <c r="CB76" i="4"/>
  <c r="CE76" i="4"/>
  <c r="CJ76" i="4"/>
  <c r="CM76" i="4"/>
  <c r="CR76" i="4"/>
  <c r="CU76" i="4"/>
  <c r="CZ77" i="4"/>
  <c r="CU77" i="4"/>
  <c r="CR77" i="4"/>
  <c r="CM77" i="4"/>
  <c r="CJ77" i="4"/>
  <c r="CE77" i="4"/>
  <c r="CB77" i="4"/>
  <c r="BW77" i="4"/>
  <c r="BR77" i="4"/>
  <c r="BM77" i="4"/>
  <c r="AN77" i="4"/>
  <c r="AQ77" i="4"/>
  <c r="AV77" i="4"/>
  <c r="AY77" i="4"/>
  <c r="BE77" i="4"/>
  <c r="BJ77" i="4"/>
  <c r="BN77" i="4"/>
  <c r="BX77" i="4"/>
  <c r="CI77" i="4"/>
  <c r="CN77" i="4"/>
  <c r="CY85" i="4"/>
  <c r="CV85" i="4"/>
  <c r="CQ85" i="4"/>
  <c r="CN85" i="4"/>
  <c r="CI85" i="4"/>
  <c r="CF85" i="4"/>
  <c r="CA85" i="4"/>
  <c r="BX85" i="4"/>
  <c r="BQ85" i="4"/>
  <c r="BN85" i="4"/>
  <c r="BI85" i="4"/>
  <c r="BF85" i="4"/>
  <c r="AZ85" i="4"/>
  <c r="AU85" i="4"/>
  <c r="AR85" i="4"/>
  <c r="AM85" i="4"/>
  <c r="CZ85" i="4"/>
  <c r="CR85" i="4"/>
  <c r="CM85" i="4"/>
  <c r="CB85" i="4"/>
  <c r="BW85" i="4"/>
  <c r="BR85" i="4"/>
  <c r="BM85" i="4"/>
  <c r="AV85" i="4"/>
  <c r="AQ85" i="4"/>
  <c r="BE85" i="4"/>
  <c r="CJ85" i="4"/>
  <c r="CU85" i="4"/>
  <c r="AN78" i="4"/>
  <c r="AQ78" i="4"/>
  <c r="AV78" i="4"/>
  <c r="AY78" i="4"/>
  <c r="BE78" i="4"/>
  <c r="BJ78" i="4"/>
  <c r="BM78" i="4"/>
  <c r="BR78" i="4"/>
  <c r="BW78" i="4"/>
  <c r="CB78" i="4"/>
  <c r="CE78" i="4"/>
  <c r="CJ78" i="4"/>
  <c r="CM78" i="4"/>
  <c r="CR78" i="4"/>
  <c r="CU78" i="4"/>
  <c r="AN79" i="4"/>
  <c r="AQ79" i="4"/>
  <c r="AV79" i="4"/>
  <c r="AY79" i="4"/>
  <c r="BE79" i="4"/>
  <c r="BJ79" i="4"/>
  <c r="BM79" i="4"/>
  <c r="BR79" i="4"/>
  <c r="BW79" i="4"/>
  <c r="CB79" i="4"/>
  <c r="CE79" i="4"/>
  <c r="CJ79" i="4"/>
  <c r="CM79" i="4"/>
  <c r="CR79" i="4"/>
  <c r="CU79" i="4"/>
  <c r="AN80" i="4"/>
  <c r="AQ80" i="4"/>
  <c r="AV80" i="4"/>
  <c r="AY80" i="4"/>
  <c r="BE80" i="4"/>
  <c r="BJ80" i="4"/>
  <c r="BM80" i="4"/>
  <c r="BR80" i="4"/>
  <c r="BW80" i="4"/>
  <c r="CB80" i="4"/>
  <c r="CE80" i="4"/>
  <c r="CJ80" i="4"/>
  <c r="CM80" i="4"/>
  <c r="CR80" i="4"/>
  <c r="CU80" i="4"/>
  <c r="AN81" i="4"/>
  <c r="AQ81" i="4"/>
  <c r="AV81" i="4"/>
  <c r="AY81" i="4"/>
  <c r="BE81" i="4"/>
  <c r="BJ81" i="4"/>
  <c r="BM81" i="4"/>
  <c r="BR81" i="4"/>
  <c r="BW81" i="4"/>
  <c r="CB81" i="4"/>
  <c r="CE81" i="4"/>
  <c r="CJ81" i="4"/>
  <c r="CM81" i="4"/>
  <c r="CR81" i="4"/>
  <c r="CU81" i="4"/>
  <c r="CZ82" i="4"/>
  <c r="CU82" i="4"/>
  <c r="CR82" i="4"/>
  <c r="CM82" i="4"/>
  <c r="CJ82" i="4"/>
  <c r="CE82" i="4"/>
  <c r="CB82" i="4"/>
  <c r="BW82" i="4"/>
  <c r="BR82" i="4"/>
  <c r="AN82" i="4"/>
  <c r="AQ82" i="4"/>
  <c r="AV82" i="4"/>
  <c r="AY82" i="4"/>
  <c r="BE82" i="4"/>
  <c r="BJ82" i="4"/>
  <c r="BM82" i="4"/>
  <c r="BX82" i="4"/>
  <c r="CI82" i="4"/>
  <c r="CN82" i="4"/>
  <c r="AN85" i="4"/>
  <c r="AY85" i="4"/>
  <c r="BJ85" i="4"/>
  <c r="CE85" i="4"/>
  <c r="AN83" i="4"/>
  <c r="AQ83" i="4"/>
  <c r="AV83" i="4"/>
  <c r="AY83" i="4"/>
  <c r="BE83" i="4"/>
  <c r="BJ83" i="4"/>
  <c r="BM83" i="4"/>
  <c r="BR83" i="4"/>
  <c r="BW83" i="4"/>
  <c r="CB83" i="4"/>
  <c r="CE83" i="4"/>
  <c r="CJ83" i="4"/>
  <c r="CM83" i="4"/>
  <c r="CR83" i="4"/>
  <c r="CU83" i="4"/>
  <c r="AN84" i="4"/>
  <c r="AQ84" i="4"/>
  <c r="AV84" i="4"/>
  <c r="AY84" i="4"/>
  <c r="BE84" i="4"/>
  <c r="BJ84" i="4"/>
  <c r="BM84" i="4"/>
  <c r="BR84" i="4"/>
  <c r="BW84" i="4"/>
  <c r="CB84" i="4"/>
  <c r="CE84" i="4"/>
  <c r="CJ84" i="4"/>
  <c r="CM84" i="4"/>
  <c r="CR84" i="4"/>
  <c r="CU84" i="4"/>
  <c r="CZ84" i="4"/>
  <c r="AM86" i="4"/>
  <c r="AR86" i="4"/>
  <c r="AU86" i="4"/>
  <c r="AZ86" i="4"/>
  <c r="BF86" i="4"/>
  <c r="BI86" i="4"/>
  <c r="BN86" i="4"/>
  <c r="BQ86" i="4"/>
  <c r="BX86" i="4"/>
  <c r="CA86" i="4"/>
  <c r="CF86" i="4"/>
  <c r="CI86" i="4"/>
  <c r="CN86" i="4"/>
  <c r="CQ86" i="4"/>
  <c r="CV86" i="4"/>
  <c r="CY86" i="4"/>
  <c r="AN86" i="4"/>
  <c r="AQ86" i="4"/>
  <c r="AV86" i="4"/>
  <c r="AY86" i="4"/>
  <c r="BE86" i="4"/>
  <c r="BJ86" i="4"/>
  <c r="BM86" i="4"/>
  <c r="BR86" i="4"/>
  <c r="BW86" i="4"/>
  <c r="CB86" i="4"/>
  <c r="CE86" i="4"/>
  <c r="CJ86" i="4"/>
  <c r="CM86" i="4"/>
  <c r="CR86" i="4"/>
  <c r="CU86" i="4"/>
  <c r="AQ87" i="4" l="1"/>
  <c r="BR87" i="4"/>
  <c r="CB87" i="4"/>
  <c r="CC56" i="4" s="1"/>
  <c r="CD56" i="4" s="1"/>
  <c r="CR87" i="4"/>
  <c r="CS79" i="4" s="1"/>
  <c r="CT79" i="4" s="1"/>
  <c r="CZ87" i="4"/>
  <c r="DA84" i="4" s="1"/>
  <c r="DB84" i="4" s="1"/>
  <c r="AV87" i="4"/>
  <c r="CU87" i="4"/>
  <c r="CJ87" i="4"/>
  <c r="CK58" i="4" s="1"/>
  <c r="CL58" i="4" s="1"/>
  <c r="BJ87" i="4"/>
  <c r="AY87" i="4"/>
  <c r="AN87" i="4"/>
  <c r="AO86" i="4" s="1"/>
  <c r="AP86" i="4" s="1"/>
  <c r="AR87" i="4"/>
  <c r="AS85" i="4" s="1"/>
  <c r="AT85" i="4" s="1"/>
  <c r="AZ87" i="4"/>
  <c r="BI87" i="4"/>
  <c r="BQ87" i="4"/>
  <c r="CA87" i="4"/>
  <c r="CI87" i="4"/>
  <c r="CQ87" i="4"/>
  <c r="CY87" i="4"/>
  <c r="BW87" i="4"/>
  <c r="CM87" i="4"/>
  <c r="BM87" i="4"/>
  <c r="CE87" i="4"/>
  <c r="BE87" i="4"/>
  <c r="AM87" i="4"/>
  <c r="AU87" i="4"/>
  <c r="BF87" i="4"/>
  <c r="BN87" i="4"/>
  <c r="BO86" i="4" s="1"/>
  <c r="BP86" i="4" s="1"/>
  <c r="BX87" i="4"/>
  <c r="CF87" i="4"/>
  <c r="CG30" i="4" s="1"/>
  <c r="CH30" i="4" s="1"/>
  <c r="CN87" i="4"/>
  <c r="CO77" i="4" s="1"/>
  <c r="CP77" i="4" s="1"/>
  <c r="CV87" i="4"/>
  <c r="DA10" i="4" l="1"/>
  <c r="DB10" i="4" s="1"/>
  <c r="DA12" i="4"/>
  <c r="DB12" i="4" s="1"/>
  <c r="DA26" i="4"/>
  <c r="DB26" i="4" s="1"/>
  <c r="DA49" i="4"/>
  <c r="DB49" i="4" s="1"/>
  <c r="DA69" i="4"/>
  <c r="DB69" i="4" s="1"/>
  <c r="DA71" i="4"/>
  <c r="DB71" i="4" s="1"/>
  <c r="DA73" i="4"/>
  <c r="DB73" i="4" s="1"/>
  <c r="DA75" i="4"/>
  <c r="DB75" i="4" s="1"/>
  <c r="DA79" i="4"/>
  <c r="DB79" i="4" s="1"/>
  <c r="DA81" i="4"/>
  <c r="DB81" i="4" s="1"/>
  <c r="DA82" i="4"/>
  <c r="DB82" i="4" s="1"/>
  <c r="DA14" i="4"/>
  <c r="DB14" i="4" s="1"/>
  <c r="DA16" i="4"/>
  <c r="DB16" i="4" s="1"/>
  <c r="DA28" i="4"/>
  <c r="DB28" i="4" s="1"/>
  <c r="DA34" i="4"/>
  <c r="DB34" i="4" s="1"/>
  <c r="DA68" i="4"/>
  <c r="DB68" i="4" s="1"/>
  <c r="DA70" i="4"/>
  <c r="DB70" i="4" s="1"/>
  <c r="DA72" i="4"/>
  <c r="DB72" i="4" s="1"/>
  <c r="DA74" i="4"/>
  <c r="DB74" i="4" s="1"/>
  <c r="DA76" i="4"/>
  <c r="DB76" i="4" s="1"/>
  <c r="DA35" i="4"/>
  <c r="DB35" i="4" s="1"/>
  <c r="DA37" i="4"/>
  <c r="DB37" i="4" s="1"/>
  <c r="DA39" i="4"/>
  <c r="DB39" i="4" s="1"/>
  <c r="DA41" i="4"/>
  <c r="DB41" i="4" s="1"/>
  <c r="DA43" i="4"/>
  <c r="DB43" i="4" s="1"/>
  <c r="DA13" i="4"/>
  <c r="DB13" i="4" s="1"/>
  <c r="DA21" i="4"/>
  <c r="DB21" i="4" s="1"/>
  <c r="DA48" i="4"/>
  <c r="DB48" i="4" s="1"/>
  <c r="DA11" i="4"/>
  <c r="DB11" i="4" s="1"/>
  <c r="DA19" i="4"/>
  <c r="DB19" i="4" s="1"/>
  <c r="DA27" i="4"/>
  <c r="DB27" i="4" s="1"/>
  <c r="DA31" i="4"/>
  <c r="DB31" i="4" s="1"/>
  <c r="DA46" i="4"/>
  <c r="DB46" i="4" s="1"/>
  <c r="DA83" i="4"/>
  <c r="DB83" i="4" s="1"/>
  <c r="DA17" i="4"/>
  <c r="DB17" i="4" s="1"/>
  <c r="DA25" i="4"/>
  <c r="DB25" i="4" s="1"/>
  <c r="DA47" i="4"/>
  <c r="DB47" i="4" s="1"/>
  <c r="DA86" i="4"/>
  <c r="DB86" i="4" s="1"/>
  <c r="DA15" i="4"/>
  <c r="DB15" i="4" s="1"/>
  <c r="DA23" i="4"/>
  <c r="DB23" i="4" s="1"/>
  <c r="DA29" i="4"/>
  <c r="DB29" i="4" s="1"/>
  <c r="DA33" i="4"/>
  <c r="DB33" i="4" s="1"/>
  <c r="DA67" i="4"/>
  <c r="DB67" i="4" s="1"/>
  <c r="DA18" i="4"/>
  <c r="DB18" i="4" s="1"/>
  <c r="DA20" i="4"/>
  <c r="DB20" i="4" s="1"/>
  <c r="DA32" i="4"/>
  <c r="DB32" i="4" s="1"/>
  <c r="DA50" i="4"/>
  <c r="DB50" i="4" s="1"/>
  <c r="DA52" i="4"/>
  <c r="DB52" i="4" s="1"/>
  <c r="DA54" i="4"/>
  <c r="DB54" i="4" s="1"/>
  <c r="DA56" i="4"/>
  <c r="DB56" i="4" s="1"/>
  <c r="DA58" i="4"/>
  <c r="DB58" i="4" s="1"/>
  <c r="DA60" i="4"/>
  <c r="DA62" i="4"/>
  <c r="DB62" i="4" s="1"/>
  <c r="DA64" i="4"/>
  <c r="DB64" i="4" s="1"/>
  <c r="DA66" i="4"/>
  <c r="DB66" i="4" s="1"/>
  <c r="DA45" i="4"/>
  <c r="DB45" i="4" s="1"/>
  <c r="DA77" i="4"/>
  <c r="DB77" i="4" s="1"/>
  <c r="DA85" i="4"/>
  <c r="DB85" i="4" s="1"/>
  <c r="DA22" i="4"/>
  <c r="DB22" i="4" s="1"/>
  <c r="DA24" i="4"/>
  <c r="DB24" i="4" s="1"/>
  <c r="DA30" i="4"/>
  <c r="DB30" i="4" s="1"/>
  <c r="DA51" i="4"/>
  <c r="DB51" i="4" s="1"/>
  <c r="DA53" i="4"/>
  <c r="DB53" i="4" s="1"/>
  <c r="DA55" i="4"/>
  <c r="DB55" i="4" s="1"/>
  <c r="DA57" i="4"/>
  <c r="DB57" i="4" s="1"/>
  <c r="DA59" i="4"/>
  <c r="DB59" i="4" s="1"/>
  <c r="DA61" i="4"/>
  <c r="DB61" i="4" s="1"/>
  <c r="DA63" i="4"/>
  <c r="DB63" i="4" s="1"/>
  <c r="DA65" i="4"/>
  <c r="DB65" i="4" s="1"/>
  <c r="DA78" i="4"/>
  <c r="DB78" i="4" s="1"/>
  <c r="DA80" i="4"/>
  <c r="DB80" i="4" s="1"/>
  <c r="DA36" i="4"/>
  <c r="DB36" i="4" s="1"/>
  <c r="DA38" i="4"/>
  <c r="DB38" i="4" s="1"/>
  <c r="DA40" i="4"/>
  <c r="DB40" i="4" s="1"/>
  <c r="DA42" i="4"/>
  <c r="DB42" i="4" s="1"/>
  <c r="DA44" i="4"/>
  <c r="DB44" i="4" s="1"/>
  <c r="CG47" i="4"/>
  <c r="CH47" i="4" s="1"/>
  <c r="CG58" i="4"/>
  <c r="CH58" i="4" s="1"/>
  <c r="CG14" i="4"/>
  <c r="CH14" i="4" s="1"/>
  <c r="CG50" i="4"/>
  <c r="CH50" i="4" s="1"/>
  <c r="CG66" i="4"/>
  <c r="CH66" i="4" s="1"/>
  <c r="CG86" i="4"/>
  <c r="CH86" i="4" s="1"/>
  <c r="CS26" i="4"/>
  <c r="CT26" i="4" s="1"/>
  <c r="CS27" i="4"/>
  <c r="CT27" i="4" s="1"/>
  <c r="CS18" i="4"/>
  <c r="CT18" i="4" s="1"/>
  <c r="CS25" i="4"/>
  <c r="CT25" i="4" s="1"/>
  <c r="CO59" i="4"/>
  <c r="CP59" i="4" s="1"/>
  <c r="CO26" i="4"/>
  <c r="CP26" i="4" s="1"/>
  <c r="CS41" i="4"/>
  <c r="CT41" i="4" s="1"/>
  <c r="CK80" i="4"/>
  <c r="CL80" i="4" s="1"/>
  <c r="CO70" i="4"/>
  <c r="CP70" i="4" s="1"/>
  <c r="CK27" i="4"/>
  <c r="CL27" i="4" s="1"/>
  <c r="CK52" i="4"/>
  <c r="CL52" i="4" s="1"/>
  <c r="CK59" i="4"/>
  <c r="CL59" i="4" s="1"/>
  <c r="CS11" i="4"/>
  <c r="CT11" i="4" s="1"/>
  <c r="CG69" i="4"/>
  <c r="CH69" i="4" s="1"/>
  <c r="CS22" i="4"/>
  <c r="CT22" i="4" s="1"/>
  <c r="CG54" i="4"/>
  <c r="CH54" i="4" s="1"/>
  <c r="CG62" i="4"/>
  <c r="CH62" i="4" s="1"/>
  <c r="CS13" i="4"/>
  <c r="CT13" i="4" s="1"/>
  <c r="CO48" i="4"/>
  <c r="CP48" i="4" s="1"/>
  <c r="CG77" i="4"/>
  <c r="CH77" i="4" s="1"/>
  <c r="CG81" i="4"/>
  <c r="CH81" i="4" s="1"/>
  <c r="CG12" i="4"/>
  <c r="CH12" i="4" s="1"/>
  <c r="CS37" i="4"/>
  <c r="CT37" i="4" s="1"/>
  <c r="CS51" i="4"/>
  <c r="CT51" i="4" s="1"/>
  <c r="CS71" i="4"/>
  <c r="CT71" i="4" s="1"/>
  <c r="CO13" i="4"/>
  <c r="CP13" i="4" s="1"/>
  <c r="CG31" i="4"/>
  <c r="CH31" i="4" s="1"/>
  <c r="CK69" i="4"/>
  <c r="CL69" i="4" s="1"/>
  <c r="CO28" i="4"/>
  <c r="CP28" i="4" s="1"/>
  <c r="CS66" i="4"/>
  <c r="CT66" i="4" s="1"/>
  <c r="CS75" i="4"/>
  <c r="CT75" i="4" s="1"/>
  <c r="CW77" i="4"/>
  <c r="CX77" i="4" s="1"/>
  <c r="CW81" i="4"/>
  <c r="CX81" i="4" s="1"/>
  <c r="CW75" i="4"/>
  <c r="CX75" i="4" s="1"/>
  <c r="CW68" i="4"/>
  <c r="CX68" i="4" s="1"/>
  <c r="CW69" i="4"/>
  <c r="CX69" i="4" s="1"/>
  <c r="CW79" i="4"/>
  <c r="CX79" i="4" s="1"/>
  <c r="CW70" i="4"/>
  <c r="CX70" i="4" s="1"/>
  <c r="CW71" i="4"/>
  <c r="CX71" i="4" s="1"/>
  <c r="CW80" i="4"/>
  <c r="CX80" i="4" s="1"/>
  <c r="CW78" i="4"/>
  <c r="CX78" i="4" s="1"/>
  <c r="CW72" i="4"/>
  <c r="CX72" i="4" s="1"/>
  <c r="CW73" i="4"/>
  <c r="CX73" i="4" s="1"/>
  <c r="CW37" i="4"/>
  <c r="CX37" i="4" s="1"/>
  <c r="CW25" i="4"/>
  <c r="CX25" i="4" s="1"/>
  <c r="CW86" i="4"/>
  <c r="CX86" i="4" s="1"/>
  <c r="CW38" i="4"/>
  <c r="CX38" i="4" s="1"/>
  <c r="CW26" i="4"/>
  <c r="CX26" i="4" s="1"/>
  <c r="CW10" i="4"/>
  <c r="CW21" i="4"/>
  <c r="CX21" i="4" s="1"/>
  <c r="CW22" i="4"/>
  <c r="CX22" i="4" s="1"/>
  <c r="CW84" i="4"/>
  <c r="CX84" i="4" s="1"/>
  <c r="CW39" i="4"/>
  <c r="CX39" i="4" s="1"/>
  <c r="CW23" i="4"/>
  <c r="CX23" i="4" s="1"/>
  <c r="CW85" i="4"/>
  <c r="CX85" i="4" s="1"/>
  <c r="CW20" i="4"/>
  <c r="CX20" i="4" s="1"/>
  <c r="CW29" i="4"/>
  <c r="CX29" i="4" s="1"/>
  <c r="CW13" i="4"/>
  <c r="CX13" i="4" s="1"/>
  <c r="CW30" i="4"/>
  <c r="CX30" i="4" s="1"/>
  <c r="CW14" i="4"/>
  <c r="CX14" i="4" s="1"/>
  <c r="CW43" i="4"/>
  <c r="CX43" i="4" s="1"/>
  <c r="CW31" i="4"/>
  <c r="CX31" i="4" s="1"/>
  <c r="CW15" i="4"/>
  <c r="CX15" i="4" s="1"/>
  <c r="CW28" i="4"/>
  <c r="CX28" i="4" s="1"/>
  <c r="CW12" i="4"/>
  <c r="CX12" i="4" s="1"/>
  <c r="CW47" i="4"/>
  <c r="CX47" i="4" s="1"/>
  <c r="CC26" i="4"/>
  <c r="CD26" i="4" s="1"/>
  <c r="CC24" i="4"/>
  <c r="CD24" i="4" s="1"/>
  <c r="CW53" i="4"/>
  <c r="CX53" i="4" s="1"/>
  <c r="CW65" i="4"/>
  <c r="CX65" i="4" s="1"/>
  <c r="CW76" i="4"/>
  <c r="CX76" i="4" s="1"/>
  <c r="CW16" i="4"/>
  <c r="CX16" i="4" s="1"/>
  <c r="CW45" i="4"/>
  <c r="CX45" i="4" s="1"/>
  <c r="CW35" i="4"/>
  <c r="CX35" i="4" s="1"/>
  <c r="CC64" i="4"/>
  <c r="CD64" i="4" s="1"/>
  <c r="CS15" i="4"/>
  <c r="CT15" i="4" s="1"/>
  <c r="CC16" i="4"/>
  <c r="CD16" i="4" s="1"/>
  <c r="CO52" i="4"/>
  <c r="CP52" i="4" s="1"/>
  <c r="CO56" i="4"/>
  <c r="CP56" i="4" s="1"/>
  <c r="CO60" i="4"/>
  <c r="CP60" i="4" s="1"/>
  <c r="CO64" i="4"/>
  <c r="CP64" i="4" s="1"/>
  <c r="CC32" i="4"/>
  <c r="CD32" i="4" s="1"/>
  <c r="CG73" i="4"/>
  <c r="CH73" i="4" s="1"/>
  <c r="CC17" i="4"/>
  <c r="CD17" i="4" s="1"/>
  <c r="CS31" i="4"/>
  <c r="CT31" i="4" s="1"/>
  <c r="CC19" i="4"/>
  <c r="CD19" i="4" s="1"/>
  <c r="CG48" i="4"/>
  <c r="CH48" i="4" s="1"/>
  <c r="CG51" i="4"/>
  <c r="CH51" i="4" s="1"/>
  <c r="CG55" i="4"/>
  <c r="CH55" i="4" s="1"/>
  <c r="CG59" i="4"/>
  <c r="CH59" i="4" s="1"/>
  <c r="CG63" i="4"/>
  <c r="CH63" i="4" s="1"/>
  <c r="CC15" i="4"/>
  <c r="CD15" i="4" s="1"/>
  <c r="CS17" i="4"/>
  <c r="CT17" i="4" s="1"/>
  <c r="CC22" i="4"/>
  <c r="CD22" i="4" s="1"/>
  <c r="CW50" i="4"/>
  <c r="CX50" i="4" s="1"/>
  <c r="CW54" i="4"/>
  <c r="CX54" i="4" s="1"/>
  <c r="CW58" i="4"/>
  <c r="CX58" i="4" s="1"/>
  <c r="CW62" i="4"/>
  <c r="CX62" i="4" s="1"/>
  <c r="CW66" i="4"/>
  <c r="CX66" i="4" s="1"/>
  <c r="CO69" i="4"/>
  <c r="CP69" i="4" s="1"/>
  <c r="CO73" i="4"/>
  <c r="CP73" i="4" s="1"/>
  <c r="CC11" i="4"/>
  <c r="CD11" i="4" s="1"/>
  <c r="CS29" i="4"/>
  <c r="CT29" i="4" s="1"/>
  <c r="CC13" i="4"/>
  <c r="CD13" i="4" s="1"/>
  <c r="CS16" i="4"/>
  <c r="CT16" i="4" s="1"/>
  <c r="CO55" i="4"/>
  <c r="CP55" i="4" s="1"/>
  <c r="CG83" i="4"/>
  <c r="CH83" i="4" s="1"/>
  <c r="CK16" i="4"/>
  <c r="CL16" i="4" s="1"/>
  <c r="CG20" i="4"/>
  <c r="CH20" i="4" s="1"/>
  <c r="CW24" i="4"/>
  <c r="CX24" i="4" s="1"/>
  <c r="CO34" i="4"/>
  <c r="CP34" i="4" s="1"/>
  <c r="CS38" i="4"/>
  <c r="CT38" i="4" s="1"/>
  <c r="CS42" i="4"/>
  <c r="CT42" i="4" s="1"/>
  <c r="CW36" i="4"/>
  <c r="CX36" i="4" s="1"/>
  <c r="CO42" i="4"/>
  <c r="CP42" i="4" s="1"/>
  <c r="CS47" i="4"/>
  <c r="CT47" i="4" s="1"/>
  <c r="CS63" i="4"/>
  <c r="CT63" i="4" s="1"/>
  <c r="CK74" i="4"/>
  <c r="CL74" i="4" s="1"/>
  <c r="CG85" i="4"/>
  <c r="CH85" i="4" s="1"/>
  <c r="CC34" i="4"/>
  <c r="CD34" i="4" s="1"/>
  <c r="CW11" i="4"/>
  <c r="CX11" i="4" s="1"/>
  <c r="CO21" i="4"/>
  <c r="CP21" i="4" s="1"/>
  <c r="CG43" i="4"/>
  <c r="CH43" i="4" s="1"/>
  <c r="CK48" i="4"/>
  <c r="CL48" i="4" s="1"/>
  <c r="CC54" i="4"/>
  <c r="CD54" i="4" s="1"/>
  <c r="CW83" i="4"/>
  <c r="CX83" i="4" s="1"/>
  <c r="CK37" i="4"/>
  <c r="CL37" i="4" s="1"/>
  <c r="CO40" i="4"/>
  <c r="CP40" i="4" s="1"/>
  <c r="CK51" i="4"/>
  <c r="CL51" i="4" s="1"/>
  <c r="CK72" i="4"/>
  <c r="CL72" i="4" s="1"/>
  <c r="CO68" i="4"/>
  <c r="CP68" i="4" s="1"/>
  <c r="CO11" i="4"/>
  <c r="CP11" i="4" s="1"/>
  <c r="CK25" i="4"/>
  <c r="CL25" i="4" s="1"/>
  <c r="CW33" i="4"/>
  <c r="CX33" i="4" s="1"/>
  <c r="CK66" i="4"/>
  <c r="CL66" i="4" s="1"/>
  <c r="CC60" i="4"/>
  <c r="CD60" i="4" s="1"/>
  <c r="CC52" i="4"/>
  <c r="CD52" i="4" s="1"/>
  <c r="CC74" i="4"/>
  <c r="CD74" i="4" s="1"/>
  <c r="CC61" i="4"/>
  <c r="CD61" i="4" s="1"/>
  <c r="CC53" i="4"/>
  <c r="CD53" i="4" s="1"/>
  <c r="CC35" i="4"/>
  <c r="CD35" i="4" s="1"/>
  <c r="CC81" i="4"/>
  <c r="CD81" i="4" s="1"/>
  <c r="CC83" i="4"/>
  <c r="CD83" i="4" s="1"/>
  <c r="CC73" i="4"/>
  <c r="CD73" i="4" s="1"/>
  <c r="CC67" i="4"/>
  <c r="CD67" i="4" s="1"/>
  <c r="CC80" i="4"/>
  <c r="CD80" i="4" s="1"/>
  <c r="CC85" i="4"/>
  <c r="CD85" i="4" s="1"/>
  <c r="CC63" i="4"/>
  <c r="CD63" i="4" s="1"/>
  <c r="CC55" i="4"/>
  <c r="CD55" i="4" s="1"/>
  <c r="CC47" i="4"/>
  <c r="CD47" i="4" s="1"/>
  <c r="CC44" i="4"/>
  <c r="CD44" i="4" s="1"/>
  <c r="CC42" i="4"/>
  <c r="CD42" i="4" s="1"/>
  <c r="CC40" i="4"/>
  <c r="CD40" i="4" s="1"/>
  <c r="CC38" i="4"/>
  <c r="CD38" i="4" s="1"/>
  <c r="CC36" i="4"/>
  <c r="CD36" i="4" s="1"/>
  <c r="CC82" i="4"/>
  <c r="CD82" i="4" s="1"/>
  <c r="CC71" i="4"/>
  <c r="CD71" i="4" s="1"/>
  <c r="CC79" i="4"/>
  <c r="CD79" i="4" s="1"/>
  <c r="CC69" i="4"/>
  <c r="CD69" i="4" s="1"/>
  <c r="CC86" i="4"/>
  <c r="CD86" i="4" s="1"/>
  <c r="CC84" i="4"/>
  <c r="CD84" i="4" s="1"/>
  <c r="CC66" i="4"/>
  <c r="CD66" i="4" s="1"/>
  <c r="CC62" i="4"/>
  <c r="CD62" i="4" s="1"/>
  <c r="CC45" i="4"/>
  <c r="CD45" i="4" s="1"/>
  <c r="CC77" i="4"/>
  <c r="CD77" i="4" s="1"/>
  <c r="CC59" i="4"/>
  <c r="CD59" i="4" s="1"/>
  <c r="CC51" i="4"/>
  <c r="CD51" i="4" s="1"/>
  <c r="CC43" i="4"/>
  <c r="CD43" i="4" s="1"/>
  <c r="CC41" i="4"/>
  <c r="CD41" i="4" s="1"/>
  <c r="CC39" i="4"/>
  <c r="CD39" i="4" s="1"/>
  <c r="CC37" i="4"/>
  <c r="CD37" i="4" s="1"/>
  <c r="CW74" i="4"/>
  <c r="CX74" i="4" s="1"/>
  <c r="CW49" i="4"/>
  <c r="CX49" i="4" s="1"/>
  <c r="CW57" i="4"/>
  <c r="CX57" i="4" s="1"/>
  <c r="CC12" i="4"/>
  <c r="CD12" i="4" s="1"/>
  <c r="CW40" i="4"/>
  <c r="CX40" i="4" s="1"/>
  <c r="CC49" i="4"/>
  <c r="CD49" i="4" s="1"/>
  <c r="CC70" i="4"/>
  <c r="CD70" i="4" s="1"/>
  <c r="CW17" i="4"/>
  <c r="CX17" i="4" s="1"/>
  <c r="CW41" i="4"/>
  <c r="CX41" i="4" s="1"/>
  <c r="CO43" i="4"/>
  <c r="CP43" i="4" s="1"/>
  <c r="CO35" i="4"/>
  <c r="CP35" i="4" s="1"/>
  <c r="CO19" i="4"/>
  <c r="CP19" i="4" s="1"/>
  <c r="CO44" i="4"/>
  <c r="CP44" i="4" s="1"/>
  <c r="CO36" i="4"/>
  <c r="CP36" i="4" s="1"/>
  <c r="CO20" i="4"/>
  <c r="CP20" i="4" s="1"/>
  <c r="CO86" i="4"/>
  <c r="CP86" i="4" s="1"/>
  <c r="CO82" i="4"/>
  <c r="CP82" i="4" s="1"/>
  <c r="CO31" i="4"/>
  <c r="CP31" i="4" s="1"/>
  <c r="CO15" i="4"/>
  <c r="CP15" i="4" s="1"/>
  <c r="CO32" i="4"/>
  <c r="CP32" i="4" s="1"/>
  <c r="CO16" i="4"/>
  <c r="CP16" i="4" s="1"/>
  <c r="CO45" i="4"/>
  <c r="CP45" i="4" s="1"/>
  <c r="CO37" i="4"/>
  <c r="CP37" i="4" s="1"/>
  <c r="CO33" i="4"/>
  <c r="CP33" i="4" s="1"/>
  <c r="CO17" i="4"/>
  <c r="CP17" i="4" s="1"/>
  <c r="CO78" i="4"/>
  <c r="CP78" i="4" s="1"/>
  <c r="CO67" i="4"/>
  <c r="CP67" i="4" s="1"/>
  <c r="CO30" i="4"/>
  <c r="CP30" i="4" s="1"/>
  <c r="CO14" i="4"/>
  <c r="CP14" i="4" s="1"/>
  <c r="CO81" i="4"/>
  <c r="CP81" i="4" s="1"/>
  <c r="CO23" i="4"/>
  <c r="CP23" i="4" s="1"/>
  <c r="CO80" i="4"/>
  <c r="CP80" i="4" s="1"/>
  <c r="CO24" i="4"/>
  <c r="CP24" i="4" s="1"/>
  <c r="CO41" i="4"/>
  <c r="CP41" i="4" s="1"/>
  <c r="CO25" i="4"/>
  <c r="CP25" i="4" s="1"/>
  <c r="CO84" i="4"/>
  <c r="CP84" i="4" s="1"/>
  <c r="CO22" i="4"/>
  <c r="CP22" i="4" s="1"/>
  <c r="CG76" i="4"/>
  <c r="CH76" i="4" s="1"/>
  <c r="CG74" i="4"/>
  <c r="CH74" i="4" s="1"/>
  <c r="CG75" i="4"/>
  <c r="CH75" i="4" s="1"/>
  <c r="CG21" i="4"/>
  <c r="CH21" i="4" s="1"/>
  <c r="CG22" i="4"/>
  <c r="CH22" i="4" s="1"/>
  <c r="CG45" i="4"/>
  <c r="CH45" i="4" s="1"/>
  <c r="CG37" i="4"/>
  <c r="CH37" i="4" s="1"/>
  <c r="CG33" i="4"/>
  <c r="CH33" i="4" s="1"/>
  <c r="CG17" i="4"/>
  <c r="CH17" i="4" s="1"/>
  <c r="CG38" i="4"/>
  <c r="CH38" i="4" s="1"/>
  <c r="CG34" i="4"/>
  <c r="CH34" i="4" s="1"/>
  <c r="CG18" i="4"/>
  <c r="CH18" i="4" s="1"/>
  <c r="CG35" i="4"/>
  <c r="CH35" i="4" s="1"/>
  <c r="CG19" i="4"/>
  <c r="CH19" i="4" s="1"/>
  <c r="CG44" i="4"/>
  <c r="CH44" i="4" s="1"/>
  <c r="CG36" i="4"/>
  <c r="CH36" i="4" s="1"/>
  <c r="CG32" i="4"/>
  <c r="CH32" i="4" s="1"/>
  <c r="CG16" i="4"/>
  <c r="CH16" i="4" s="1"/>
  <c r="CG41" i="4"/>
  <c r="CH41" i="4" s="1"/>
  <c r="CG25" i="4"/>
  <c r="CH25" i="4" s="1"/>
  <c r="CG42" i="4"/>
  <c r="CH42" i="4" s="1"/>
  <c r="CG26" i="4"/>
  <c r="CH26" i="4" s="1"/>
  <c r="CG10" i="4"/>
  <c r="CH10" i="4" s="1"/>
  <c r="CG82" i="4"/>
  <c r="CH82" i="4" s="1"/>
  <c r="CG27" i="4"/>
  <c r="CH27" i="4" s="1"/>
  <c r="CG11" i="4"/>
  <c r="CH11" i="4" s="1"/>
  <c r="CG40" i="4"/>
  <c r="CH40" i="4" s="1"/>
  <c r="CG24" i="4"/>
  <c r="CH24" i="4" s="1"/>
  <c r="CG84" i="4"/>
  <c r="CH84" i="4" s="1"/>
  <c r="CS19" i="4"/>
  <c r="CT19" i="4" s="1"/>
  <c r="CS20" i="4"/>
  <c r="CT20" i="4" s="1"/>
  <c r="CG49" i="4"/>
  <c r="CH49" i="4" s="1"/>
  <c r="CW67" i="4"/>
  <c r="CX67" i="4" s="1"/>
  <c r="CO71" i="4"/>
  <c r="CP71" i="4" s="1"/>
  <c r="CO75" i="4"/>
  <c r="CP75" i="4" s="1"/>
  <c r="CO79" i="4"/>
  <c r="CP79" i="4" s="1"/>
  <c r="CG78" i="4"/>
  <c r="CH78" i="4" s="1"/>
  <c r="CC27" i="4"/>
  <c r="CD27" i="4" s="1"/>
  <c r="CC20" i="4"/>
  <c r="CD20" i="4" s="1"/>
  <c r="CO49" i="4"/>
  <c r="CP49" i="4" s="1"/>
  <c r="CO53" i="4"/>
  <c r="CP53" i="4" s="1"/>
  <c r="CO57" i="4"/>
  <c r="CP57" i="4" s="1"/>
  <c r="CO61" i="4"/>
  <c r="CP61" i="4" s="1"/>
  <c r="CO65" i="4"/>
  <c r="CP65" i="4" s="1"/>
  <c r="CS30" i="4"/>
  <c r="CT30" i="4" s="1"/>
  <c r="CG52" i="4"/>
  <c r="CH52" i="4" s="1"/>
  <c r="CG56" i="4"/>
  <c r="CH56" i="4" s="1"/>
  <c r="CG60" i="4"/>
  <c r="CH60" i="4" s="1"/>
  <c r="CG64" i="4"/>
  <c r="CH64" i="4" s="1"/>
  <c r="CG68" i="4"/>
  <c r="CH68" i="4" s="1"/>
  <c r="CC25" i="4"/>
  <c r="CD25" i="4" s="1"/>
  <c r="CS12" i="4"/>
  <c r="CT12" i="4" s="1"/>
  <c r="CO46" i="4"/>
  <c r="CP46" i="4" s="1"/>
  <c r="CW51" i="4"/>
  <c r="CX51" i="4" s="1"/>
  <c r="CW55" i="4"/>
  <c r="CX55" i="4" s="1"/>
  <c r="CW59" i="4"/>
  <c r="CX59" i="4" s="1"/>
  <c r="CW63" i="4"/>
  <c r="CX63" i="4" s="1"/>
  <c r="CG71" i="4"/>
  <c r="CH71" i="4" s="1"/>
  <c r="CC23" i="4"/>
  <c r="CD23" i="4" s="1"/>
  <c r="CS33" i="4"/>
  <c r="CT33" i="4" s="1"/>
  <c r="CC21" i="4"/>
  <c r="CD21" i="4" s="1"/>
  <c r="CS14" i="4"/>
  <c r="CT14" i="4" s="1"/>
  <c r="CO51" i="4"/>
  <c r="CP51" i="4" s="1"/>
  <c r="CO10" i="4"/>
  <c r="CK24" i="4"/>
  <c r="CL24" i="4" s="1"/>
  <c r="CG28" i="4"/>
  <c r="CH28" i="4" s="1"/>
  <c r="CW32" i="4"/>
  <c r="CX32" i="4" s="1"/>
  <c r="CK35" i="4"/>
  <c r="CL35" i="4" s="1"/>
  <c r="CS39" i="4"/>
  <c r="CT39" i="4" s="1"/>
  <c r="CS43" i="4"/>
  <c r="CT43" i="4" s="1"/>
  <c r="CO38" i="4"/>
  <c r="CP38" i="4" s="1"/>
  <c r="CS59" i="4"/>
  <c r="CT59" i="4" s="1"/>
  <c r="CK70" i="4"/>
  <c r="CL70" i="4" s="1"/>
  <c r="CC76" i="4"/>
  <c r="CD76" i="4" s="1"/>
  <c r="CC78" i="4"/>
  <c r="CD78" i="4" s="1"/>
  <c r="CG70" i="4"/>
  <c r="CH70" i="4" s="1"/>
  <c r="CO74" i="4"/>
  <c r="CP74" i="4" s="1"/>
  <c r="CW82" i="4"/>
  <c r="CX82" i="4" s="1"/>
  <c r="CK11" i="4"/>
  <c r="CL11" i="4" s="1"/>
  <c r="CG15" i="4"/>
  <c r="CH15" i="4" s="1"/>
  <c r="CW19" i="4"/>
  <c r="CX19" i="4" s="1"/>
  <c r="CO29" i="4"/>
  <c r="CP29" i="4" s="1"/>
  <c r="CG39" i="4"/>
  <c r="CH39" i="4" s="1"/>
  <c r="CC50" i="4"/>
  <c r="CD50" i="4" s="1"/>
  <c r="CK10" i="4"/>
  <c r="CL10" i="4" s="1"/>
  <c r="CW18" i="4"/>
  <c r="CX18" i="4" s="1"/>
  <c r="CK41" i="4"/>
  <c r="CL41" i="4" s="1"/>
  <c r="CW42" i="4"/>
  <c r="CX42" i="4" s="1"/>
  <c r="CC65" i="4"/>
  <c r="CD65" i="4" s="1"/>
  <c r="CS84" i="4"/>
  <c r="CT84" i="4" s="1"/>
  <c r="CO72" i="4"/>
  <c r="CP72" i="4" s="1"/>
  <c r="CG13" i="4"/>
  <c r="CH13" i="4" s="1"/>
  <c r="CO27" i="4"/>
  <c r="CP27" i="4" s="1"/>
  <c r="CC48" i="4"/>
  <c r="CD48" i="4" s="1"/>
  <c r="CS69" i="4"/>
  <c r="CT69" i="4" s="1"/>
  <c r="CC75" i="4"/>
  <c r="CD75" i="4" s="1"/>
  <c r="CC14" i="4"/>
  <c r="CD14" i="4" s="1"/>
  <c r="CC30" i="4"/>
  <c r="CD30" i="4" s="1"/>
  <c r="CC28" i="4"/>
  <c r="CD28" i="4" s="1"/>
  <c r="CW61" i="4"/>
  <c r="CX61" i="4" s="1"/>
  <c r="CW48" i="4"/>
  <c r="CX48" i="4" s="1"/>
  <c r="CC68" i="4"/>
  <c r="CD68" i="4" s="1"/>
  <c r="CC58" i="4"/>
  <c r="CD58" i="4" s="1"/>
  <c r="CK79" i="4"/>
  <c r="CL79" i="4" s="1"/>
  <c r="CK62" i="4"/>
  <c r="CL62" i="4" s="1"/>
  <c r="CK54" i="4"/>
  <c r="CL54" i="4" s="1"/>
  <c r="CK46" i="4"/>
  <c r="CL46" i="4" s="1"/>
  <c r="CK33" i="4"/>
  <c r="CL33" i="4" s="1"/>
  <c r="CK17" i="4"/>
  <c r="CL17" i="4" s="1"/>
  <c r="CK76" i="4"/>
  <c r="CL76" i="4" s="1"/>
  <c r="CK68" i="4"/>
  <c r="CL68" i="4" s="1"/>
  <c r="CK63" i="4"/>
  <c r="CL63" i="4" s="1"/>
  <c r="CK55" i="4"/>
  <c r="CL55" i="4" s="1"/>
  <c r="CK47" i="4"/>
  <c r="CL47" i="4" s="1"/>
  <c r="CK43" i="4"/>
  <c r="CL43" i="4" s="1"/>
  <c r="CK39" i="4"/>
  <c r="CL39" i="4" s="1"/>
  <c r="CK34" i="4"/>
  <c r="CL34" i="4" s="1"/>
  <c r="CK18" i="4"/>
  <c r="CL18" i="4" s="1"/>
  <c r="CK85" i="4"/>
  <c r="CL85" i="4" s="1"/>
  <c r="CK75" i="4"/>
  <c r="CL75" i="4" s="1"/>
  <c r="CK67" i="4"/>
  <c r="CL67" i="4" s="1"/>
  <c r="CK45" i="4"/>
  <c r="CL45" i="4" s="1"/>
  <c r="CK29" i="4"/>
  <c r="CL29" i="4" s="1"/>
  <c r="CK13" i="4"/>
  <c r="CL13" i="4" s="1"/>
  <c r="CK42" i="4"/>
  <c r="CL42" i="4" s="1"/>
  <c r="CK38" i="4"/>
  <c r="CL38" i="4" s="1"/>
  <c r="CK30" i="4"/>
  <c r="CL30" i="4" s="1"/>
  <c r="CK14" i="4"/>
  <c r="CL14" i="4" s="1"/>
  <c r="CK64" i="4"/>
  <c r="CL64" i="4" s="1"/>
  <c r="CK31" i="4"/>
  <c r="CL31" i="4" s="1"/>
  <c r="CK15" i="4"/>
  <c r="CL15" i="4" s="1"/>
  <c r="CK73" i="4"/>
  <c r="CL73" i="4" s="1"/>
  <c r="CK86" i="4"/>
  <c r="CL86" i="4" s="1"/>
  <c r="CK65" i="4"/>
  <c r="CL65" i="4" s="1"/>
  <c r="CK57" i="4"/>
  <c r="CL57" i="4" s="1"/>
  <c r="CK49" i="4"/>
  <c r="CL49" i="4" s="1"/>
  <c r="CK28" i="4"/>
  <c r="CL28" i="4" s="1"/>
  <c r="CK12" i="4"/>
  <c r="CL12" i="4" s="1"/>
  <c r="CK81" i="4"/>
  <c r="CL81" i="4" s="1"/>
  <c r="CK71" i="4"/>
  <c r="CL71" i="4" s="1"/>
  <c r="CK21" i="4"/>
  <c r="CL21" i="4" s="1"/>
  <c r="CK78" i="4"/>
  <c r="CL78" i="4" s="1"/>
  <c r="CK77" i="4"/>
  <c r="CL77" i="4" s="1"/>
  <c r="CK44" i="4"/>
  <c r="CL44" i="4" s="1"/>
  <c r="CK40" i="4"/>
  <c r="CL40" i="4" s="1"/>
  <c r="CK36" i="4"/>
  <c r="CL36" i="4" s="1"/>
  <c r="CK22" i="4"/>
  <c r="CL22" i="4" s="1"/>
  <c r="CK23" i="4"/>
  <c r="CL23" i="4" s="1"/>
  <c r="CK60" i="4"/>
  <c r="CL60" i="4" s="1"/>
  <c r="CK84" i="4"/>
  <c r="CL84" i="4" s="1"/>
  <c r="CK61" i="4"/>
  <c r="CL61" i="4" s="1"/>
  <c r="CK53" i="4"/>
  <c r="CL53" i="4" s="1"/>
  <c r="CK20" i="4"/>
  <c r="CL20" i="4" s="1"/>
  <c r="CS34" i="4"/>
  <c r="CT34" i="4" s="1"/>
  <c r="CS32" i="4"/>
  <c r="CT32" i="4" s="1"/>
  <c r="CS28" i="4"/>
  <c r="CT28" i="4" s="1"/>
  <c r="CS67" i="4"/>
  <c r="CT67" i="4" s="1"/>
  <c r="CS73" i="4"/>
  <c r="CT73" i="4" s="1"/>
  <c r="CS80" i="4"/>
  <c r="CT80" i="4" s="1"/>
  <c r="CS64" i="4"/>
  <c r="CT64" i="4" s="1"/>
  <c r="CS56" i="4"/>
  <c r="CT56" i="4" s="1"/>
  <c r="CS48" i="4"/>
  <c r="CT48" i="4" s="1"/>
  <c r="CS83" i="4"/>
  <c r="CT83" i="4" s="1"/>
  <c r="CS70" i="4"/>
  <c r="CT70" i="4" s="1"/>
  <c r="CS65" i="4"/>
  <c r="CT65" i="4" s="1"/>
  <c r="CS57" i="4"/>
  <c r="CT57" i="4" s="1"/>
  <c r="CS49" i="4"/>
  <c r="CT49" i="4" s="1"/>
  <c r="CS35" i="4"/>
  <c r="CT35" i="4" s="1"/>
  <c r="CS58" i="4"/>
  <c r="CT58" i="4" s="1"/>
  <c r="CS50" i="4"/>
  <c r="CT50" i="4" s="1"/>
  <c r="CS62" i="4"/>
  <c r="CT62" i="4" s="1"/>
  <c r="CS78" i="4"/>
  <c r="CT78" i="4" s="1"/>
  <c r="CS76" i="4"/>
  <c r="CT76" i="4" s="1"/>
  <c r="CS68" i="4"/>
  <c r="CT68" i="4" s="1"/>
  <c r="CS81" i="4"/>
  <c r="CT81" i="4" s="1"/>
  <c r="CS60" i="4"/>
  <c r="CT60" i="4" s="1"/>
  <c r="CS52" i="4"/>
  <c r="CT52" i="4" s="1"/>
  <c r="CS74" i="4"/>
  <c r="CT74" i="4" s="1"/>
  <c r="CS61" i="4"/>
  <c r="CT61" i="4" s="1"/>
  <c r="CS53" i="4"/>
  <c r="CT53" i="4" s="1"/>
  <c r="CS54" i="4"/>
  <c r="CT54" i="4" s="1"/>
  <c r="CS46" i="4"/>
  <c r="CT46" i="4" s="1"/>
  <c r="CS85" i="4"/>
  <c r="CT85" i="4" s="1"/>
  <c r="CS72" i="4"/>
  <c r="CT72" i="4" s="1"/>
  <c r="CC31" i="4"/>
  <c r="CD31" i="4" s="1"/>
  <c r="CS10" i="4"/>
  <c r="CS23" i="4"/>
  <c r="CT23" i="4" s="1"/>
  <c r="CG80" i="4"/>
  <c r="CH80" i="4" s="1"/>
  <c r="CC10" i="4"/>
  <c r="CD10" i="4" s="1"/>
  <c r="CS24" i="4"/>
  <c r="CT24" i="4" s="1"/>
  <c r="CG46" i="4"/>
  <c r="CH46" i="4" s="1"/>
  <c r="CG53" i="4"/>
  <c r="CH53" i="4" s="1"/>
  <c r="CG57" i="4"/>
  <c r="CH57" i="4" s="1"/>
  <c r="CG61" i="4"/>
  <c r="CH61" i="4" s="1"/>
  <c r="CG65" i="4"/>
  <c r="CH65" i="4" s="1"/>
  <c r="CG72" i="4"/>
  <c r="CH72" i="4" s="1"/>
  <c r="CC33" i="4"/>
  <c r="CD33" i="4" s="1"/>
  <c r="CO47" i="4"/>
  <c r="CP47" i="4" s="1"/>
  <c r="CO50" i="4"/>
  <c r="CP50" i="4" s="1"/>
  <c r="CO54" i="4"/>
  <c r="CP54" i="4" s="1"/>
  <c r="CO58" i="4"/>
  <c r="CP58" i="4" s="1"/>
  <c r="CO62" i="4"/>
  <c r="CP62" i="4" s="1"/>
  <c r="CO66" i="4"/>
  <c r="CP66" i="4" s="1"/>
  <c r="CW52" i="4"/>
  <c r="CX52" i="4" s="1"/>
  <c r="CW56" i="4"/>
  <c r="CX56" i="4" s="1"/>
  <c r="CW60" i="4"/>
  <c r="CX60" i="4" s="1"/>
  <c r="CW64" i="4"/>
  <c r="CX64" i="4" s="1"/>
  <c r="CG67" i="4"/>
  <c r="CH67" i="4" s="1"/>
  <c r="CS21" i="4"/>
  <c r="CT21" i="4" s="1"/>
  <c r="CG79" i="4"/>
  <c r="CH79" i="4" s="1"/>
  <c r="CC29" i="4"/>
  <c r="CD29" i="4" s="1"/>
  <c r="CC18" i="4"/>
  <c r="CD18" i="4" s="1"/>
  <c r="CW46" i="4"/>
  <c r="CX46" i="4" s="1"/>
  <c r="CO63" i="4"/>
  <c r="CP63" i="4" s="1"/>
  <c r="CO18" i="4"/>
  <c r="CP18" i="4" s="1"/>
  <c r="CK32" i="4"/>
  <c r="CL32" i="4" s="1"/>
  <c r="CS36" i="4"/>
  <c r="CT36" i="4" s="1"/>
  <c r="CS40" i="4"/>
  <c r="CT40" i="4" s="1"/>
  <c r="CS44" i="4"/>
  <c r="CT44" i="4" s="1"/>
  <c r="CW44" i="4"/>
  <c r="CX44" i="4" s="1"/>
  <c r="CS55" i="4"/>
  <c r="CT55" i="4" s="1"/>
  <c r="CC72" i="4"/>
  <c r="CD72" i="4" s="1"/>
  <c r="CS77" i="4"/>
  <c r="CT77" i="4" s="1"/>
  <c r="CO83" i="4"/>
  <c r="CP83" i="4" s="1"/>
  <c r="CK19" i="4"/>
  <c r="CL19" i="4" s="1"/>
  <c r="CG23" i="4"/>
  <c r="CH23" i="4" s="1"/>
  <c r="CW27" i="4"/>
  <c r="CX27" i="4" s="1"/>
  <c r="CS45" i="4"/>
  <c r="CT45" i="4" s="1"/>
  <c r="CC46" i="4"/>
  <c r="CD46" i="4" s="1"/>
  <c r="CK56" i="4"/>
  <c r="CL56" i="4" s="1"/>
  <c r="CO12" i="4"/>
  <c r="CP12" i="4" s="1"/>
  <c r="CK26" i="4"/>
  <c r="CL26" i="4" s="1"/>
  <c r="CW34" i="4"/>
  <c r="CX34" i="4" s="1"/>
  <c r="CC57" i="4"/>
  <c r="CD57" i="4" s="1"/>
  <c r="CO85" i="4"/>
  <c r="CP85" i="4" s="1"/>
  <c r="CS86" i="4"/>
  <c r="CT86" i="4" s="1"/>
  <c r="CO76" i="4"/>
  <c r="CP76" i="4" s="1"/>
  <c r="CG29" i="4"/>
  <c r="CH29" i="4" s="1"/>
  <c r="CO39" i="4"/>
  <c r="CP39" i="4" s="1"/>
  <c r="CK50" i="4"/>
  <c r="CL50" i="4" s="1"/>
  <c r="CK82" i="4"/>
  <c r="CL82" i="4" s="1"/>
  <c r="CS82" i="4"/>
  <c r="CT82" i="4" s="1"/>
  <c r="CK83" i="4"/>
  <c r="CL83" i="4" s="1"/>
  <c r="BY47" i="4"/>
  <c r="BZ47" i="4" s="1"/>
  <c r="BY49" i="4"/>
  <c r="BZ49" i="4" s="1"/>
  <c r="BY51" i="4"/>
  <c r="BZ51" i="4" s="1"/>
  <c r="BY53" i="4"/>
  <c r="BZ53" i="4" s="1"/>
  <c r="BY55" i="4"/>
  <c r="BZ55" i="4" s="1"/>
  <c r="BY57" i="4"/>
  <c r="BZ57" i="4" s="1"/>
  <c r="BY59" i="4"/>
  <c r="BZ59" i="4" s="1"/>
  <c r="BY61" i="4"/>
  <c r="BZ61" i="4" s="1"/>
  <c r="BY63" i="4"/>
  <c r="BZ63" i="4" s="1"/>
  <c r="BY65" i="4"/>
  <c r="BZ65" i="4" s="1"/>
  <c r="BY67" i="4"/>
  <c r="BZ67" i="4" s="1"/>
  <c r="BY69" i="4"/>
  <c r="BZ69" i="4" s="1"/>
  <c r="BY71" i="4"/>
  <c r="BZ71" i="4" s="1"/>
  <c r="BY73" i="4"/>
  <c r="BZ73" i="4" s="1"/>
  <c r="BY75" i="4"/>
  <c r="BZ75" i="4" s="1"/>
  <c r="BY78" i="4"/>
  <c r="BZ78" i="4" s="1"/>
  <c r="BY80" i="4"/>
  <c r="BZ80" i="4" s="1"/>
  <c r="BY84" i="4"/>
  <c r="BZ84" i="4" s="1"/>
  <c r="BY46" i="4"/>
  <c r="BZ46" i="4" s="1"/>
  <c r="BY48" i="4"/>
  <c r="BZ48" i="4" s="1"/>
  <c r="BY50" i="4"/>
  <c r="BZ50" i="4" s="1"/>
  <c r="BY52" i="4"/>
  <c r="BZ52" i="4" s="1"/>
  <c r="BY54" i="4"/>
  <c r="BZ54" i="4" s="1"/>
  <c r="BY56" i="4"/>
  <c r="BZ56" i="4" s="1"/>
  <c r="BY58" i="4"/>
  <c r="BZ58" i="4" s="1"/>
  <c r="BY60" i="4"/>
  <c r="BZ60" i="4" s="1"/>
  <c r="BY62" i="4"/>
  <c r="BZ62" i="4" s="1"/>
  <c r="BY64" i="4"/>
  <c r="BZ64" i="4" s="1"/>
  <c r="BY66" i="4"/>
  <c r="BZ66" i="4" s="1"/>
  <c r="BY68" i="4"/>
  <c r="BZ68" i="4" s="1"/>
  <c r="BY70" i="4"/>
  <c r="BZ70" i="4" s="1"/>
  <c r="BY72" i="4"/>
  <c r="BZ72" i="4" s="1"/>
  <c r="BY74" i="4"/>
  <c r="BZ74" i="4" s="1"/>
  <c r="BY76" i="4"/>
  <c r="BZ76" i="4" s="1"/>
  <c r="BY79" i="4"/>
  <c r="BZ79" i="4" s="1"/>
  <c r="BY81" i="4"/>
  <c r="BZ81" i="4" s="1"/>
  <c r="BY83" i="4"/>
  <c r="BZ83" i="4" s="1"/>
  <c r="BY77" i="4"/>
  <c r="BZ77" i="4" s="1"/>
  <c r="BY43" i="4"/>
  <c r="BZ43" i="4" s="1"/>
  <c r="BY39" i="4"/>
  <c r="BZ39" i="4" s="1"/>
  <c r="BY35" i="4"/>
  <c r="BZ35" i="4" s="1"/>
  <c r="BY31" i="4"/>
  <c r="BZ31" i="4" s="1"/>
  <c r="BY27" i="4"/>
  <c r="BZ27" i="4" s="1"/>
  <c r="BY23" i="4"/>
  <c r="BZ23" i="4" s="1"/>
  <c r="BY19" i="4"/>
  <c r="BZ19" i="4" s="1"/>
  <c r="BY15" i="4"/>
  <c r="BZ15" i="4" s="1"/>
  <c r="BY11" i="4"/>
  <c r="BZ11" i="4" s="1"/>
  <c r="BY44" i="4"/>
  <c r="BZ44" i="4" s="1"/>
  <c r="BY40" i="4"/>
  <c r="BZ40" i="4" s="1"/>
  <c r="BY36" i="4"/>
  <c r="BZ36" i="4" s="1"/>
  <c r="BY32" i="4"/>
  <c r="BZ32" i="4" s="1"/>
  <c r="BY28" i="4"/>
  <c r="BZ28" i="4" s="1"/>
  <c r="BY24" i="4"/>
  <c r="BZ24" i="4" s="1"/>
  <c r="BY20" i="4"/>
  <c r="BZ20" i="4" s="1"/>
  <c r="BY16" i="4"/>
  <c r="BZ16" i="4" s="1"/>
  <c r="BY12" i="4"/>
  <c r="BZ12" i="4" s="1"/>
  <c r="BY85" i="4"/>
  <c r="BZ85" i="4" s="1"/>
  <c r="BY86" i="4"/>
  <c r="BZ86" i="4" s="1"/>
  <c r="BY82" i="4"/>
  <c r="BZ82" i="4" s="1"/>
  <c r="BY45" i="4"/>
  <c r="BZ45" i="4" s="1"/>
  <c r="BY41" i="4"/>
  <c r="BZ41" i="4" s="1"/>
  <c r="BY37" i="4"/>
  <c r="BZ37" i="4" s="1"/>
  <c r="BY33" i="4"/>
  <c r="BZ33" i="4" s="1"/>
  <c r="BY29" i="4"/>
  <c r="BZ29" i="4" s="1"/>
  <c r="BY25" i="4"/>
  <c r="BZ25" i="4" s="1"/>
  <c r="BY21" i="4"/>
  <c r="BZ21" i="4" s="1"/>
  <c r="BY17" i="4"/>
  <c r="BZ17" i="4" s="1"/>
  <c r="BY13" i="4"/>
  <c r="BZ13" i="4" s="1"/>
  <c r="BY10" i="4"/>
  <c r="BZ10" i="4" s="1"/>
  <c r="BY42" i="4"/>
  <c r="BZ42" i="4" s="1"/>
  <c r="BY38" i="4"/>
  <c r="BZ38" i="4" s="1"/>
  <c r="BY34" i="4"/>
  <c r="BZ34" i="4" s="1"/>
  <c r="BY30" i="4"/>
  <c r="BZ30" i="4" s="1"/>
  <c r="BY26" i="4"/>
  <c r="BZ26" i="4" s="1"/>
  <c r="BY22" i="4"/>
  <c r="BZ22" i="4" s="1"/>
  <c r="BY18" i="4"/>
  <c r="BZ18" i="4" s="1"/>
  <c r="BY14" i="4"/>
  <c r="BZ14" i="4" s="1"/>
  <c r="BS11" i="4"/>
  <c r="BT11" i="4" s="1"/>
  <c r="BS15" i="4"/>
  <c r="BT15" i="4" s="1"/>
  <c r="BS19" i="4"/>
  <c r="BT19" i="4" s="1"/>
  <c r="BS23" i="4"/>
  <c r="BT23" i="4" s="1"/>
  <c r="BS27" i="4"/>
  <c r="BT27" i="4" s="1"/>
  <c r="BS31" i="4"/>
  <c r="BT31" i="4" s="1"/>
  <c r="BS10" i="4"/>
  <c r="BT10" i="4" s="1"/>
  <c r="BS14" i="4"/>
  <c r="BT14" i="4" s="1"/>
  <c r="BS18" i="4"/>
  <c r="BT18" i="4" s="1"/>
  <c r="BS22" i="4"/>
  <c r="BT22" i="4" s="1"/>
  <c r="BS26" i="4"/>
  <c r="BT26" i="4" s="1"/>
  <c r="BS30" i="4"/>
  <c r="BT30" i="4" s="1"/>
  <c r="BS34" i="4"/>
  <c r="BT34" i="4" s="1"/>
  <c r="BS13" i="4"/>
  <c r="BT13" i="4" s="1"/>
  <c r="BS17" i="4"/>
  <c r="BT17" i="4" s="1"/>
  <c r="BS21" i="4"/>
  <c r="BT21" i="4" s="1"/>
  <c r="BS25" i="4"/>
  <c r="BT25" i="4" s="1"/>
  <c r="BS29" i="4"/>
  <c r="BT29" i="4" s="1"/>
  <c r="BS33" i="4"/>
  <c r="BT33" i="4" s="1"/>
  <c r="BS12" i="4"/>
  <c r="BT12" i="4" s="1"/>
  <c r="BS16" i="4"/>
  <c r="BT16" i="4" s="1"/>
  <c r="BS20" i="4"/>
  <c r="BT20" i="4" s="1"/>
  <c r="BS24" i="4"/>
  <c r="BT24" i="4" s="1"/>
  <c r="BS28" i="4"/>
  <c r="BT28" i="4" s="1"/>
  <c r="BS32" i="4"/>
  <c r="BT32" i="4" s="1"/>
  <c r="BS45" i="4"/>
  <c r="BT45" i="4" s="1"/>
  <c r="BS48" i="4"/>
  <c r="BT48" i="4" s="1"/>
  <c r="BS52" i="4"/>
  <c r="BT52" i="4" s="1"/>
  <c r="BS35" i="4"/>
  <c r="BT35" i="4" s="1"/>
  <c r="BS37" i="4"/>
  <c r="BT37" i="4" s="1"/>
  <c r="BS39" i="4"/>
  <c r="BT39" i="4" s="1"/>
  <c r="BS41" i="4"/>
  <c r="BT41" i="4" s="1"/>
  <c r="BS43" i="4"/>
  <c r="BT43" i="4" s="1"/>
  <c r="BS47" i="4"/>
  <c r="BT47" i="4" s="1"/>
  <c r="BS51" i="4"/>
  <c r="BT51" i="4" s="1"/>
  <c r="BS55" i="4"/>
  <c r="BT55" i="4" s="1"/>
  <c r="BS59" i="4"/>
  <c r="BT59" i="4" s="1"/>
  <c r="BS63" i="4"/>
  <c r="BT63" i="4" s="1"/>
  <c r="BS68" i="4"/>
  <c r="BT68" i="4" s="1"/>
  <c r="BS72" i="4"/>
  <c r="BT72" i="4" s="1"/>
  <c r="BS76" i="4"/>
  <c r="BT76" i="4" s="1"/>
  <c r="BS78" i="4"/>
  <c r="BT78" i="4" s="1"/>
  <c r="BS84" i="4"/>
  <c r="BT84" i="4" s="1"/>
  <c r="BS86" i="4"/>
  <c r="BT86" i="4" s="1"/>
  <c r="BS56" i="4"/>
  <c r="BT56" i="4" s="1"/>
  <c r="BS60" i="4"/>
  <c r="BT60" i="4" s="1"/>
  <c r="BS64" i="4"/>
  <c r="BT64" i="4" s="1"/>
  <c r="BS67" i="4"/>
  <c r="BT67" i="4" s="1"/>
  <c r="BS71" i="4"/>
  <c r="BT71" i="4" s="1"/>
  <c r="BS75" i="4"/>
  <c r="BT75" i="4" s="1"/>
  <c r="BS81" i="4"/>
  <c r="BT81" i="4" s="1"/>
  <c r="BS46" i="4"/>
  <c r="BT46" i="4" s="1"/>
  <c r="BS50" i="4"/>
  <c r="BT50" i="4" s="1"/>
  <c r="BS54" i="4"/>
  <c r="BT54" i="4" s="1"/>
  <c r="BS36" i="4"/>
  <c r="BT36" i="4" s="1"/>
  <c r="BS38" i="4"/>
  <c r="BT38" i="4" s="1"/>
  <c r="BS40" i="4"/>
  <c r="BT40" i="4" s="1"/>
  <c r="BS42" i="4"/>
  <c r="BT42" i="4" s="1"/>
  <c r="BS44" i="4"/>
  <c r="BT44" i="4" s="1"/>
  <c r="BS49" i="4"/>
  <c r="BT49" i="4" s="1"/>
  <c r="BS53" i="4"/>
  <c r="BT53" i="4" s="1"/>
  <c r="BS57" i="4"/>
  <c r="BT57" i="4" s="1"/>
  <c r="BS61" i="4"/>
  <c r="BT61" i="4" s="1"/>
  <c r="BS65" i="4"/>
  <c r="BT65" i="4" s="1"/>
  <c r="BS70" i="4"/>
  <c r="BT70" i="4" s="1"/>
  <c r="BS74" i="4"/>
  <c r="BT74" i="4" s="1"/>
  <c r="BS77" i="4"/>
  <c r="BT77" i="4" s="1"/>
  <c r="BS85" i="4"/>
  <c r="BT85" i="4" s="1"/>
  <c r="BS80" i="4"/>
  <c r="BT80" i="4" s="1"/>
  <c r="BS58" i="4"/>
  <c r="BT58" i="4" s="1"/>
  <c r="BS62" i="4"/>
  <c r="BT62" i="4" s="1"/>
  <c r="BS66" i="4"/>
  <c r="BT66" i="4" s="1"/>
  <c r="BS69" i="4"/>
  <c r="BT69" i="4" s="1"/>
  <c r="BS73" i="4"/>
  <c r="BT73" i="4" s="1"/>
  <c r="BS79" i="4"/>
  <c r="BT79" i="4" s="1"/>
  <c r="BS82" i="4"/>
  <c r="BT82" i="4" s="1"/>
  <c r="BS83" i="4"/>
  <c r="BT83" i="4" s="1"/>
  <c r="BO10" i="4"/>
  <c r="BP10" i="4" s="1"/>
  <c r="BO14" i="4"/>
  <c r="BP14" i="4" s="1"/>
  <c r="BO18" i="4"/>
  <c r="BP18" i="4" s="1"/>
  <c r="BO22" i="4"/>
  <c r="BP22" i="4" s="1"/>
  <c r="BO26" i="4"/>
  <c r="BP26" i="4" s="1"/>
  <c r="BO30" i="4"/>
  <c r="BP30" i="4" s="1"/>
  <c r="BO34" i="4"/>
  <c r="BP34" i="4" s="1"/>
  <c r="BO36" i="4"/>
  <c r="BP36" i="4" s="1"/>
  <c r="BO40" i="4"/>
  <c r="BP40" i="4" s="1"/>
  <c r="BO44" i="4"/>
  <c r="BP44" i="4" s="1"/>
  <c r="BO11" i="4"/>
  <c r="BP11" i="4" s="1"/>
  <c r="BO15" i="4"/>
  <c r="BP15" i="4" s="1"/>
  <c r="BO19" i="4"/>
  <c r="BP19" i="4" s="1"/>
  <c r="BO23" i="4"/>
  <c r="BP23" i="4" s="1"/>
  <c r="BO27" i="4"/>
  <c r="BP27" i="4" s="1"/>
  <c r="BO31" i="4"/>
  <c r="BP31" i="4" s="1"/>
  <c r="BO35" i="4"/>
  <c r="BP35" i="4" s="1"/>
  <c r="BO37" i="4"/>
  <c r="BP37" i="4" s="1"/>
  <c r="BO41" i="4"/>
  <c r="BP41" i="4" s="1"/>
  <c r="BO45" i="4"/>
  <c r="BP45" i="4" s="1"/>
  <c r="BO77" i="4"/>
  <c r="BP77" i="4" s="1"/>
  <c r="BO47" i="4"/>
  <c r="BP47" i="4" s="1"/>
  <c r="BO49" i="4"/>
  <c r="BP49" i="4" s="1"/>
  <c r="BO51" i="4"/>
  <c r="BP51" i="4" s="1"/>
  <c r="BO53" i="4"/>
  <c r="BP53" i="4" s="1"/>
  <c r="BO55" i="4"/>
  <c r="BP55" i="4" s="1"/>
  <c r="BO57" i="4"/>
  <c r="BP57" i="4" s="1"/>
  <c r="BO59" i="4"/>
  <c r="BP59" i="4" s="1"/>
  <c r="BO61" i="4"/>
  <c r="BP61" i="4" s="1"/>
  <c r="BO63" i="4"/>
  <c r="BP63" i="4" s="1"/>
  <c r="BO65" i="4"/>
  <c r="BP65" i="4" s="1"/>
  <c r="BO67" i="4"/>
  <c r="BP67" i="4" s="1"/>
  <c r="BO69" i="4"/>
  <c r="BP69" i="4" s="1"/>
  <c r="BO71" i="4"/>
  <c r="BP71" i="4" s="1"/>
  <c r="BO73" i="4"/>
  <c r="BP73" i="4" s="1"/>
  <c r="BO75" i="4"/>
  <c r="BP75" i="4" s="1"/>
  <c r="BO78" i="4"/>
  <c r="BP78" i="4" s="1"/>
  <c r="BO80" i="4"/>
  <c r="BP80" i="4" s="1"/>
  <c r="BO82" i="4"/>
  <c r="BP82" i="4" s="1"/>
  <c r="BO83" i="4"/>
  <c r="BP83" i="4" s="1"/>
  <c r="BO46" i="4"/>
  <c r="BP46" i="4" s="1"/>
  <c r="BO48" i="4"/>
  <c r="BP48" i="4" s="1"/>
  <c r="BO50" i="4"/>
  <c r="BP50" i="4" s="1"/>
  <c r="BO52" i="4"/>
  <c r="BP52" i="4" s="1"/>
  <c r="BO54" i="4"/>
  <c r="BP54" i="4" s="1"/>
  <c r="BO56" i="4"/>
  <c r="BP56" i="4" s="1"/>
  <c r="BO58" i="4"/>
  <c r="BP58" i="4" s="1"/>
  <c r="BO60" i="4"/>
  <c r="BP60" i="4" s="1"/>
  <c r="BO62" i="4"/>
  <c r="BP62" i="4" s="1"/>
  <c r="BO64" i="4"/>
  <c r="BP64" i="4" s="1"/>
  <c r="BO66" i="4"/>
  <c r="BP66" i="4" s="1"/>
  <c r="BO68" i="4"/>
  <c r="BP68" i="4" s="1"/>
  <c r="BO70" i="4"/>
  <c r="BP70" i="4" s="1"/>
  <c r="BO72" i="4"/>
  <c r="BP72" i="4" s="1"/>
  <c r="BO74" i="4"/>
  <c r="BP74" i="4" s="1"/>
  <c r="BO76" i="4"/>
  <c r="BP76" i="4" s="1"/>
  <c r="BO79" i="4"/>
  <c r="BP79" i="4" s="1"/>
  <c r="BO81" i="4"/>
  <c r="BP81" i="4" s="1"/>
  <c r="BO84" i="4"/>
  <c r="BP84" i="4" s="1"/>
  <c r="BO12" i="4"/>
  <c r="BP12" i="4" s="1"/>
  <c r="BO16" i="4"/>
  <c r="BP16" i="4" s="1"/>
  <c r="BO20" i="4"/>
  <c r="BP20" i="4" s="1"/>
  <c r="BO24" i="4"/>
  <c r="BP24" i="4" s="1"/>
  <c r="BO28" i="4"/>
  <c r="BP28" i="4" s="1"/>
  <c r="BO32" i="4"/>
  <c r="BP32" i="4" s="1"/>
  <c r="BO38" i="4"/>
  <c r="BP38" i="4" s="1"/>
  <c r="BO42" i="4"/>
  <c r="BP42" i="4" s="1"/>
  <c r="BO13" i="4"/>
  <c r="BP13" i="4" s="1"/>
  <c r="BO17" i="4"/>
  <c r="BP17" i="4" s="1"/>
  <c r="BO21" i="4"/>
  <c r="BP21" i="4" s="1"/>
  <c r="BO25" i="4"/>
  <c r="BP25" i="4" s="1"/>
  <c r="BO29" i="4"/>
  <c r="BP29" i="4" s="1"/>
  <c r="BO33" i="4"/>
  <c r="BP33" i="4" s="1"/>
  <c r="BO39" i="4"/>
  <c r="BP39" i="4" s="1"/>
  <c r="BO43" i="4"/>
  <c r="BP43" i="4" s="1"/>
  <c r="BO85" i="4"/>
  <c r="BP85" i="4" s="1"/>
  <c r="BK12" i="4"/>
  <c r="BL12" i="4" s="1"/>
  <c r="BK14" i="4"/>
  <c r="BL14" i="4" s="1"/>
  <c r="BK16" i="4"/>
  <c r="BL16" i="4" s="1"/>
  <c r="BK18" i="4"/>
  <c r="BL18" i="4" s="1"/>
  <c r="BK20" i="4"/>
  <c r="BL20" i="4" s="1"/>
  <c r="BK22" i="4"/>
  <c r="BL22" i="4" s="1"/>
  <c r="BK24" i="4"/>
  <c r="BL24" i="4" s="1"/>
  <c r="BK26" i="4"/>
  <c r="BL26" i="4" s="1"/>
  <c r="BK28" i="4"/>
  <c r="BL28" i="4" s="1"/>
  <c r="BK30" i="4"/>
  <c r="BL30" i="4" s="1"/>
  <c r="BK32" i="4"/>
  <c r="BL32" i="4" s="1"/>
  <c r="BK34" i="4"/>
  <c r="BL34" i="4" s="1"/>
  <c r="BK35" i="4"/>
  <c r="BL35" i="4" s="1"/>
  <c r="BK37" i="4"/>
  <c r="BL37" i="4" s="1"/>
  <c r="BK39" i="4"/>
  <c r="BL39" i="4" s="1"/>
  <c r="BK41" i="4"/>
  <c r="BL41" i="4" s="1"/>
  <c r="BK43" i="4"/>
  <c r="BL43" i="4" s="1"/>
  <c r="BK11" i="4"/>
  <c r="BL11" i="4" s="1"/>
  <c r="BK13" i="4"/>
  <c r="BL13" i="4" s="1"/>
  <c r="BK15" i="4"/>
  <c r="BL15" i="4" s="1"/>
  <c r="BK17" i="4"/>
  <c r="BL17" i="4" s="1"/>
  <c r="BK19" i="4"/>
  <c r="BL19" i="4" s="1"/>
  <c r="BK21" i="4"/>
  <c r="BL21" i="4" s="1"/>
  <c r="BK23" i="4"/>
  <c r="BL23" i="4" s="1"/>
  <c r="BK25" i="4"/>
  <c r="BL25" i="4" s="1"/>
  <c r="BK27" i="4"/>
  <c r="BL27" i="4" s="1"/>
  <c r="BK29" i="4"/>
  <c r="BL29" i="4" s="1"/>
  <c r="BK31" i="4"/>
  <c r="BL31" i="4" s="1"/>
  <c r="BK33" i="4"/>
  <c r="BL33" i="4" s="1"/>
  <c r="BK46" i="4"/>
  <c r="BL46" i="4" s="1"/>
  <c r="BK50" i="4"/>
  <c r="BL50" i="4" s="1"/>
  <c r="BK54" i="4"/>
  <c r="BL54" i="4" s="1"/>
  <c r="BK58" i="4"/>
  <c r="BL58" i="4" s="1"/>
  <c r="BK62" i="4"/>
  <c r="BL62" i="4" s="1"/>
  <c r="BK66" i="4"/>
  <c r="BL66" i="4" s="1"/>
  <c r="BK69" i="4"/>
  <c r="BL69" i="4" s="1"/>
  <c r="BK73" i="4"/>
  <c r="BL73" i="4" s="1"/>
  <c r="BK77" i="4"/>
  <c r="BL77" i="4" s="1"/>
  <c r="BK79" i="4"/>
  <c r="BL79" i="4" s="1"/>
  <c r="BK82" i="4"/>
  <c r="BL82" i="4" s="1"/>
  <c r="BK49" i="4"/>
  <c r="BL49" i="4" s="1"/>
  <c r="BK53" i="4"/>
  <c r="BL53" i="4" s="1"/>
  <c r="BK57" i="4"/>
  <c r="BL57" i="4" s="1"/>
  <c r="BK61" i="4"/>
  <c r="BL61" i="4" s="1"/>
  <c r="BK65" i="4"/>
  <c r="BL65" i="4" s="1"/>
  <c r="BK70" i="4"/>
  <c r="BL70" i="4" s="1"/>
  <c r="BK74" i="4"/>
  <c r="BL74" i="4" s="1"/>
  <c r="BK78" i="4"/>
  <c r="BL78" i="4" s="1"/>
  <c r="BK85" i="4"/>
  <c r="BL85" i="4" s="1"/>
  <c r="BK36" i="4"/>
  <c r="BL36" i="4" s="1"/>
  <c r="BK38" i="4"/>
  <c r="BL38" i="4" s="1"/>
  <c r="BK40" i="4"/>
  <c r="BL40" i="4" s="1"/>
  <c r="BK42" i="4"/>
  <c r="BL42" i="4" s="1"/>
  <c r="BK44" i="4"/>
  <c r="BL44" i="4" s="1"/>
  <c r="BK10" i="4"/>
  <c r="BK45" i="4"/>
  <c r="BL45" i="4" s="1"/>
  <c r="BK48" i="4"/>
  <c r="BL48" i="4" s="1"/>
  <c r="BK52" i="4"/>
  <c r="BL52" i="4" s="1"/>
  <c r="BK56" i="4"/>
  <c r="BL56" i="4" s="1"/>
  <c r="BK60" i="4"/>
  <c r="BL60" i="4" s="1"/>
  <c r="BK64" i="4"/>
  <c r="BL64" i="4" s="1"/>
  <c r="BK67" i="4"/>
  <c r="BL67" i="4" s="1"/>
  <c r="BK71" i="4"/>
  <c r="BL71" i="4" s="1"/>
  <c r="BK75" i="4"/>
  <c r="BL75" i="4" s="1"/>
  <c r="BK81" i="4"/>
  <c r="BL81" i="4" s="1"/>
  <c r="BK83" i="4"/>
  <c r="BL83" i="4" s="1"/>
  <c r="BK47" i="4"/>
  <c r="BL47" i="4" s="1"/>
  <c r="BK51" i="4"/>
  <c r="BL51" i="4" s="1"/>
  <c r="BK55" i="4"/>
  <c r="BL55" i="4" s="1"/>
  <c r="BK59" i="4"/>
  <c r="BL59" i="4" s="1"/>
  <c r="BK63" i="4"/>
  <c r="BL63" i="4" s="1"/>
  <c r="BK68" i="4"/>
  <c r="BL68" i="4" s="1"/>
  <c r="BK72" i="4"/>
  <c r="BL72" i="4" s="1"/>
  <c r="BK76" i="4"/>
  <c r="BL76" i="4" s="1"/>
  <c r="BK80" i="4"/>
  <c r="BL80" i="4" s="1"/>
  <c r="BK84" i="4"/>
  <c r="BL84" i="4" s="1"/>
  <c r="BK86" i="4"/>
  <c r="BL86" i="4" s="1"/>
  <c r="BG14" i="4"/>
  <c r="BH14" i="4" s="1"/>
  <c r="BG18" i="4"/>
  <c r="BH18" i="4" s="1"/>
  <c r="BG22" i="4"/>
  <c r="BH22" i="4" s="1"/>
  <c r="BG26" i="4"/>
  <c r="BH26" i="4" s="1"/>
  <c r="BG30" i="4"/>
  <c r="BH30" i="4" s="1"/>
  <c r="BG34" i="4"/>
  <c r="BH34" i="4" s="1"/>
  <c r="BG38" i="4"/>
  <c r="BH38" i="4" s="1"/>
  <c r="BG42" i="4"/>
  <c r="BH42" i="4" s="1"/>
  <c r="BU42" i="4" s="1"/>
  <c r="BG13" i="4"/>
  <c r="BH13" i="4" s="1"/>
  <c r="BG17" i="4"/>
  <c r="BH17" i="4" s="1"/>
  <c r="BG21" i="4"/>
  <c r="BH21" i="4" s="1"/>
  <c r="BG25" i="4"/>
  <c r="BH25" i="4" s="1"/>
  <c r="BG29" i="4"/>
  <c r="BH29" i="4" s="1"/>
  <c r="BG33" i="4"/>
  <c r="BH33" i="4" s="1"/>
  <c r="BG39" i="4"/>
  <c r="BH39" i="4" s="1"/>
  <c r="BG43" i="4"/>
  <c r="BH43" i="4" s="1"/>
  <c r="BG86" i="4"/>
  <c r="BH86" i="4" s="1"/>
  <c r="BG85" i="4"/>
  <c r="BH85" i="4" s="1"/>
  <c r="BG46" i="4"/>
  <c r="BH46" i="4" s="1"/>
  <c r="BG48" i="4"/>
  <c r="BH48" i="4" s="1"/>
  <c r="BG50" i="4"/>
  <c r="BH50" i="4" s="1"/>
  <c r="BG52" i="4"/>
  <c r="BH52" i="4" s="1"/>
  <c r="BG54" i="4"/>
  <c r="BH54" i="4" s="1"/>
  <c r="BG56" i="4"/>
  <c r="BH56" i="4" s="1"/>
  <c r="BG58" i="4"/>
  <c r="BH58" i="4" s="1"/>
  <c r="BG60" i="4"/>
  <c r="BH60" i="4" s="1"/>
  <c r="BG62" i="4"/>
  <c r="BH62" i="4" s="1"/>
  <c r="BG64" i="4"/>
  <c r="BH64" i="4" s="1"/>
  <c r="BG66" i="4"/>
  <c r="BH66" i="4" s="1"/>
  <c r="BG68" i="4"/>
  <c r="BH68" i="4" s="1"/>
  <c r="BG70" i="4"/>
  <c r="BH70" i="4" s="1"/>
  <c r="BG72" i="4"/>
  <c r="BH72" i="4" s="1"/>
  <c r="BG74" i="4"/>
  <c r="BH74" i="4" s="1"/>
  <c r="BG76" i="4"/>
  <c r="BH76" i="4" s="1"/>
  <c r="BG78" i="4"/>
  <c r="BH78" i="4" s="1"/>
  <c r="BG80" i="4"/>
  <c r="BH80" i="4" s="1"/>
  <c r="BG82" i="4"/>
  <c r="BH82" i="4" s="1"/>
  <c r="BG84" i="4"/>
  <c r="BH84" i="4" s="1"/>
  <c r="BG47" i="4"/>
  <c r="BH47" i="4" s="1"/>
  <c r="BG49" i="4"/>
  <c r="BH49" i="4" s="1"/>
  <c r="BG51" i="4"/>
  <c r="BH51" i="4" s="1"/>
  <c r="BG53" i="4"/>
  <c r="BH53" i="4" s="1"/>
  <c r="BG55" i="4"/>
  <c r="BH55" i="4" s="1"/>
  <c r="BG57" i="4"/>
  <c r="BH57" i="4" s="1"/>
  <c r="BG59" i="4"/>
  <c r="BH59" i="4" s="1"/>
  <c r="BG61" i="4"/>
  <c r="BH61" i="4" s="1"/>
  <c r="BG63" i="4"/>
  <c r="BH63" i="4" s="1"/>
  <c r="BG65" i="4"/>
  <c r="BH65" i="4" s="1"/>
  <c r="BG67" i="4"/>
  <c r="BH67" i="4" s="1"/>
  <c r="BG69" i="4"/>
  <c r="BH69" i="4" s="1"/>
  <c r="BG71" i="4"/>
  <c r="BH71" i="4" s="1"/>
  <c r="BG73" i="4"/>
  <c r="BH73" i="4" s="1"/>
  <c r="BG75" i="4"/>
  <c r="BH75" i="4" s="1"/>
  <c r="BG77" i="4"/>
  <c r="BH77" i="4" s="1"/>
  <c r="BG79" i="4"/>
  <c r="BH79" i="4" s="1"/>
  <c r="BG81" i="4"/>
  <c r="BH81" i="4" s="1"/>
  <c r="BG83" i="4"/>
  <c r="BH83" i="4" s="1"/>
  <c r="BG12" i="4"/>
  <c r="BH12" i="4" s="1"/>
  <c r="BG16" i="4"/>
  <c r="BH16" i="4" s="1"/>
  <c r="BG20" i="4"/>
  <c r="BH20" i="4" s="1"/>
  <c r="BG24" i="4"/>
  <c r="BH24" i="4" s="1"/>
  <c r="BG28" i="4"/>
  <c r="BH28" i="4" s="1"/>
  <c r="BG32" i="4"/>
  <c r="BH32" i="4" s="1"/>
  <c r="BG36" i="4"/>
  <c r="BH36" i="4" s="1"/>
  <c r="BG40" i="4"/>
  <c r="BH40" i="4" s="1"/>
  <c r="BG44" i="4"/>
  <c r="BH44" i="4" s="1"/>
  <c r="BG10" i="4"/>
  <c r="BH10" i="4" s="1"/>
  <c r="BG11" i="4"/>
  <c r="BH11" i="4" s="1"/>
  <c r="BG15" i="4"/>
  <c r="BH15" i="4" s="1"/>
  <c r="BG19" i="4"/>
  <c r="BH19" i="4" s="1"/>
  <c r="BG23" i="4"/>
  <c r="BH23" i="4" s="1"/>
  <c r="BG27" i="4"/>
  <c r="BH27" i="4" s="1"/>
  <c r="BG31" i="4"/>
  <c r="BH31" i="4" s="1"/>
  <c r="BG35" i="4"/>
  <c r="BH35" i="4" s="1"/>
  <c r="BG37" i="4"/>
  <c r="BH37" i="4" s="1"/>
  <c r="BG41" i="4"/>
  <c r="BH41" i="4" s="1"/>
  <c r="BG45" i="4"/>
  <c r="BH45" i="4" s="1"/>
  <c r="BA84" i="4"/>
  <c r="BB84" i="4" s="1"/>
  <c r="BA47" i="4"/>
  <c r="BB47" i="4" s="1"/>
  <c r="BA49" i="4"/>
  <c r="BB49" i="4" s="1"/>
  <c r="BA51" i="4"/>
  <c r="BB51" i="4" s="1"/>
  <c r="BA53" i="4"/>
  <c r="BB53" i="4" s="1"/>
  <c r="BA55" i="4"/>
  <c r="BB55" i="4" s="1"/>
  <c r="BA57" i="4"/>
  <c r="BB57" i="4" s="1"/>
  <c r="BA59" i="4"/>
  <c r="BB59" i="4" s="1"/>
  <c r="BA61" i="4"/>
  <c r="BB61" i="4" s="1"/>
  <c r="BA63" i="4"/>
  <c r="BB63" i="4" s="1"/>
  <c r="BA65" i="4"/>
  <c r="BB65" i="4" s="1"/>
  <c r="BA67" i="4"/>
  <c r="BB67" i="4" s="1"/>
  <c r="BA69" i="4"/>
  <c r="BB69" i="4" s="1"/>
  <c r="BA71" i="4"/>
  <c r="BB71" i="4" s="1"/>
  <c r="BA73" i="4"/>
  <c r="BB73" i="4" s="1"/>
  <c r="BA75" i="4"/>
  <c r="BB75" i="4" s="1"/>
  <c r="BA77" i="4"/>
  <c r="BB77" i="4" s="1"/>
  <c r="BA79" i="4"/>
  <c r="BB79" i="4" s="1"/>
  <c r="BA81" i="4"/>
  <c r="BB81" i="4" s="1"/>
  <c r="BA83" i="4"/>
  <c r="BB83" i="4" s="1"/>
  <c r="BA46" i="4"/>
  <c r="BB46" i="4" s="1"/>
  <c r="BA48" i="4"/>
  <c r="BB48" i="4" s="1"/>
  <c r="BA50" i="4"/>
  <c r="BB50" i="4" s="1"/>
  <c r="BA52" i="4"/>
  <c r="BB52" i="4" s="1"/>
  <c r="BA54" i="4"/>
  <c r="BB54" i="4" s="1"/>
  <c r="BA56" i="4"/>
  <c r="BB56" i="4" s="1"/>
  <c r="BA58" i="4"/>
  <c r="BB58" i="4" s="1"/>
  <c r="BA60" i="4"/>
  <c r="BB60" i="4" s="1"/>
  <c r="BA62" i="4"/>
  <c r="BB62" i="4" s="1"/>
  <c r="BA64" i="4"/>
  <c r="BB64" i="4" s="1"/>
  <c r="BA66" i="4"/>
  <c r="BB66" i="4" s="1"/>
  <c r="BA68" i="4"/>
  <c r="BB68" i="4" s="1"/>
  <c r="BA70" i="4"/>
  <c r="BB70" i="4" s="1"/>
  <c r="BA72" i="4"/>
  <c r="BB72" i="4" s="1"/>
  <c r="BA74" i="4"/>
  <c r="BB74" i="4" s="1"/>
  <c r="BA76" i="4"/>
  <c r="BB76" i="4" s="1"/>
  <c r="BA78" i="4"/>
  <c r="BB78" i="4" s="1"/>
  <c r="BA80" i="4"/>
  <c r="BB80" i="4" s="1"/>
  <c r="BA82" i="4"/>
  <c r="BB82" i="4" s="1"/>
  <c r="BA14" i="4"/>
  <c r="BB14" i="4" s="1"/>
  <c r="BA18" i="4"/>
  <c r="BB18" i="4" s="1"/>
  <c r="BA22" i="4"/>
  <c r="BB22" i="4" s="1"/>
  <c r="BA26" i="4"/>
  <c r="BB26" i="4" s="1"/>
  <c r="BA30" i="4"/>
  <c r="BB30" i="4" s="1"/>
  <c r="BA34" i="4"/>
  <c r="BB34" i="4" s="1"/>
  <c r="BA11" i="4"/>
  <c r="BB11" i="4" s="1"/>
  <c r="BA15" i="4"/>
  <c r="BB15" i="4" s="1"/>
  <c r="BA17" i="4"/>
  <c r="BB17" i="4" s="1"/>
  <c r="BA19" i="4"/>
  <c r="BB19" i="4" s="1"/>
  <c r="BA23" i="4"/>
  <c r="BB23" i="4" s="1"/>
  <c r="BA27" i="4"/>
  <c r="BB27" i="4" s="1"/>
  <c r="BA29" i="4"/>
  <c r="BB29" i="4" s="1"/>
  <c r="BA31" i="4"/>
  <c r="BB31" i="4" s="1"/>
  <c r="BA35" i="4"/>
  <c r="BB35" i="4" s="1"/>
  <c r="BA37" i="4"/>
  <c r="BB37" i="4" s="1"/>
  <c r="BA39" i="4"/>
  <c r="BB39" i="4" s="1"/>
  <c r="BA41" i="4"/>
  <c r="BB41" i="4" s="1"/>
  <c r="BA85" i="4"/>
  <c r="BB85" i="4" s="1"/>
  <c r="BA12" i="4"/>
  <c r="BB12" i="4" s="1"/>
  <c r="BA16" i="4"/>
  <c r="BB16" i="4" s="1"/>
  <c r="BA20" i="4"/>
  <c r="BB20" i="4" s="1"/>
  <c r="BA24" i="4"/>
  <c r="BB24" i="4" s="1"/>
  <c r="BA28" i="4"/>
  <c r="BB28" i="4" s="1"/>
  <c r="BA32" i="4"/>
  <c r="BB32" i="4" s="1"/>
  <c r="BA36" i="4"/>
  <c r="BB36" i="4" s="1"/>
  <c r="BA38" i="4"/>
  <c r="BB38" i="4" s="1"/>
  <c r="BA40" i="4"/>
  <c r="BB40" i="4" s="1"/>
  <c r="BA10" i="4"/>
  <c r="BB10" i="4" s="1"/>
  <c r="BA13" i="4"/>
  <c r="BB13" i="4" s="1"/>
  <c r="BA21" i="4"/>
  <c r="BB21" i="4" s="1"/>
  <c r="BA25" i="4"/>
  <c r="BB25" i="4" s="1"/>
  <c r="BA33" i="4"/>
  <c r="BB33" i="4" s="1"/>
  <c r="BA42" i="4"/>
  <c r="BB42" i="4" s="1"/>
  <c r="BA44" i="4"/>
  <c r="BB44" i="4" s="1"/>
  <c r="BA43" i="4"/>
  <c r="BB43" i="4" s="1"/>
  <c r="BA45" i="4"/>
  <c r="BB45" i="4" s="1"/>
  <c r="BA86" i="4"/>
  <c r="BB86" i="4" s="1"/>
  <c r="AW86" i="4"/>
  <c r="AX86" i="4" s="1"/>
  <c r="AW79" i="4"/>
  <c r="AX79" i="4" s="1"/>
  <c r="AW81" i="4"/>
  <c r="AX81" i="4" s="1"/>
  <c r="AW82" i="4"/>
  <c r="AX82" i="4" s="1"/>
  <c r="AW83" i="4"/>
  <c r="AX83" i="4" s="1"/>
  <c r="AW35" i="4"/>
  <c r="AX35" i="4" s="1"/>
  <c r="AW37" i="4"/>
  <c r="AX37" i="4" s="1"/>
  <c r="AW39" i="4"/>
  <c r="AX39" i="4" s="1"/>
  <c r="AW41" i="4"/>
  <c r="AX41" i="4" s="1"/>
  <c r="AW43" i="4"/>
  <c r="AX43" i="4" s="1"/>
  <c r="AW47" i="4"/>
  <c r="AX47" i="4" s="1"/>
  <c r="AW49" i="4"/>
  <c r="AX49" i="4" s="1"/>
  <c r="AW51" i="4"/>
  <c r="AX51" i="4" s="1"/>
  <c r="AW53" i="4"/>
  <c r="AX53" i="4" s="1"/>
  <c r="AW55" i="4"/>
  <c r="AX55" i="4" s="1"/>
  <c r="AW57" i="4"/>
  <c r="AX57" i="4" s="1"/>
  <c r="AW59" i="4"/>
  <c r="AX59" i="4" s="1"/>
  <c r="AW61" i="4"/>
  <c r="AX61" i="4" s="1"/>
  <c r="AW63" i="4"/>
  <c r="AX63" i="4" s="1"/>
  <c r="AW65" i="4"/>
  <c r="AX65" i="4" s="1"/>
  <c r="AW68" i="4"/>
  <c r="AX68" i="4" s="1"/>
  <c r="AW70" i="4"/>
  <c r="AX70" i="4" s="1"/>
  <c r="AW72" i="4"/>
  <c r="AX72" i="4" s="1"/>
  <c r="AW74" i="4"/>
  <c r="AX74" i="4" s="1"/>
  <c r="AW76" i="4"/>
  <c r="AX76" i="4" s="1"/>
  <c r="AW78" i="4"/>
  <c r="AX78" i="4" s="1"/>
  <c r="AW80" i="4"/>
  <c r="AX80" i="4" s="1"/>
  <c r="AW84" i="4"/>
  <c r="AX84" i="4" s="1"/>
  <c r="AW10" i="4"/>
  <c r="AW28" i="4"/>
  <c r="AX28" i="4" s="1"/>
  <c r="AW32" i="4"/>
  <c r="AX32" i="4" s="1"/>
  <c r="AW13" i="4"/>
  <c r="AX13" i="4" s="1"/>
  <c r="AW17" i="4"/>
  <c r="AX17" i="4" s="1"/>
  <c r="AW21" i="4"/>
  <c r="AX21" i="4" s="1"/>
  <c r="AW25" i="4"/>
  <c r="AX25" i="4" s="1"/>
  <c r="AW29" i="4"/>
  <c r="AX29" i="4" s="1"/>
  <c r="AW33" i="4"/>
  <c r="AX33" i="4" s="1"/>
  <c r="AW16" i="4"/>
  <c r="AX16" i="4" s="1"/>
  <c r="AW20" i="4"/>
  <c r="AX20" i="4" s="1"/>
  <c r="AW24" i="4"/>
  <c r="AX24" i="4" s="1"/>
  <c r="AW34" i="4"/>
  <c r="AX34" i="4" s="1"/>
  <c r="AW14" i="4"/>
  <c r="AX14" i="4" s="1"/>
  <c r="AW30" i="4"/>
  <c r="AX30" i="4" s="1"/>
  <c r="AW11" i="4"/>
  <c r="AX11" i="4" s="1"/>
  <c r="AW15" i="4"/>
  <c r="AX15" i="4" s="1"/>
  <c r="AW19" i="4"/>
  <c r="AX19" i="4" s="1"/>
  <c r="AW23" i="4"/>
  <c r="AX23" i="4" s="1"/>
  <c r="AW27" i="4"/>
  <c r="AX27" i="4" s="1"/>
  <c r="AW31" i="4"/>
  <c r="AX31" i="4" s="1"/>
  <c r="AW12" i="4"/>
  <c r="AX12" i="4" s="1"/>
  <c r="AW18" i="4"/>
  <c r="AX18" i="4" s="1"/>
  <c r="AW22" i="4"/>
  <c r="AX22" i="4" s="1"/>
  <c r="AW26" i="4"/>
  <c r="AX26" i="4" s="1"/>
  <c r="AW45" i="4"/>
  <c r="AX45" i="4" s="1"/>
  <c r="AW46" i="4"/>
  <c r="AX46" i="4" s="1"/>
  <c r="AW48" i="4"/>
  <c r="AX48" i="4" s="1"/>
  <c r="AW50" i="4"/>
  <c r="AX50" i="4" s="1"/>
  <c r="AW52" i="4"/>
  <c r="AX52" i="4" s="1"/>
  <c r="AW54" i="4"/>
  <c r="AX54" i="4" s="1"/>
  <c r="AW56" i="4"/>
  <c r="AX56" i="4" s="1"/>
  <c r="AW58" i="4"/>
  <c r="AX58" i="4" s="1"/>
  <c r="AW60" i="4"/>
  <c r="AX60" i="4" s="1"/>
  <c r="AW62" i="4"/>
  <c r="AX62" i="4" s="1"/>
  <c r="AW64" i="4"/>
  <c r="AX64" i="4" s="1"/>
  <c r="AW66" i="4"/>
  <c r="AX66" i="4" s="1"/>
  <c r="AW67" i="4"/>
  <c r="AX67" i="4" s="1"/>
  <c r="AW69" i="4"/>
  <c r="AX69" i="4" s="1"/>
  <c r="AW71" i="4"/>
  <c r="AX71" i="4" s="1"/>
  <c r="AW73" i="4"/>
  <c r="AX73" i="4" s="1"/>
  <c r="AW75" i="4"/>
  <c r="AX75" i="4" s="1"/>
  <c r="AW77" i="4"/>
  <c r="AX77" i="4" s="1"/>
  <c r="AW85" i="4"/>
  <c r="AX85" i="4" s="1"/>
  <c r="AW36" i="4"/>
  <c r="AX36" i="4" s="1"/>
  <c r="AW38" i="4"/>
  <c r="AX38" i="4" s="1"/>
  <c r="AW40" i="4"/>
  <c r="AX40" i="4" s="1"/>
  <c r="AW42" i="4"/>
  <c r="AX42" i="4" s="1"/>
  <c r="AW44" i="4"/>
  <c r="AX44" i="4" s="1"/>
  <c r="AO11" i="4"/>
  <c r="AP11" i="4" s="1"/>
  <c r="AO15" i="4"/>
  <c r="AP15" i="4" s="1"/>
  <c r="AO19" i="4"/>
  <c r="AP19" i="4" s="1"/>
  <c r="AO23" i="4"/>
  <c r="AP23" i="4" s="1"/>
  <c r="AO27" i="4"/>
  <c r="AP27" i="4" s="1"/>
  <c r="AO31" i="4"/>
  <c r="AP31" i="4" s="1"/>
  <c r="AO35" i="4"/>
  <c r="AP35" i="4" s="1"/>
  <c r="AO48" i="4"/>
  <c r="AP48" i="4" s="1"/>
  <c r="AO56" i="4"/>
  <c r="AP56" i="4" s="1"/>
  <c r="AO64" i="4"/>
  <c r="AP64" i="4" s="1"/>
  <c r="AO71" i="4"/>
  <c r="AP71" i="4" s="1"/>
  <c r="AO85" i="4"/>
  <c r="AP85" i="4" s="1"/>
  <c r="AO14" i="4"/>
  <c r="AP14" i="4" s="1"/>
  <c r="AO18" i="4"/>
  <c r="AP18" i="4" s="1"/>
  <c r="AO22" i="4"/>
  <c r="AP22" i="4" s="1"/>
  <c r="AO26" i="4"/>
  <c r="AP26" i="4" s="1"/>
  <c r="AO30" i="4"/>
  <c r="AP30" i="4" s="1"/>
  <c r="AO34" i="4"/>
  <c r="AP34" i="4" s="1"/>
  <c r="AO38" i="4"/>
  <c r="AP38" i="4" s="1"/>
  <c r="AO42" i="4"/>
  <c r="AP42" i="4" s="1"/>
  <c r="AO47" i="4"/>
  <c r="AP47" i="4" s="1"/>
  <c r="AO55" i="4"/>
  <c r="AP55" i="4" s="1"/>
  <c r="AO63" i="4"/>
  <c r="AP63" i="4" s="1"/>
  <c r="AO72" i="4"/>
  <c r="AP72" i="4" s="1"/>
  <c r="AO80" i="4"/>
  <c r="AP80" i="4" s="1"/>
  <c r="AS11" i="4"/>
  <c r="AT11" i="4" s="1"/>
  <c r="AS15" i="4"/>
  <c r="AT15" i="4" s="1"/>
  <c r="AS19" i="4"/>
  <c r="AT19" i="4" s="1"/>
  <c r="AS23" i="4"/>
  <c r="AT23" i="4" s="1"/>
  <c r="AS27" i="4"/>
  <c r="AT27" i="4" s="1"/>
  <c r="AS31" i="4"/>
  <c r="AT31" i="4" s="1"/>
  <c r="AS35" i="4"/>
  <c r="AT35" i="4" s="1"/>
  <c r="AS37" i="4"/>
  <c r="AT37" i="4" s="1"/>
  <c r="AS41" i="4"/>
  <c r="AT41" i="4" s="1"/>
  <c r="AS45" i="4"/>
  <c r="AT45" i="4" s="1"/>
  <c r="AS14" i="4"/>
  <c r="AT14" i="4" s="1"/>
  <c r="AS16" i="4"/>
  <c r="AT16" i="4" s="1"/>
  <c r="AS20" i="4"/>
  <c r="AT20" i="4" s="1"/>
  <c r="AS24" i="4"/>
  <c r="AT24" i="4" s="1"/>
  <c r="AS28" i="4"/>
  <c r="AT28" i="4" s="1"/>
  <c r="AS30" i="4"/>
  <c r="AT30" i="4" s="1"/>
  <c r="AS34" i="4"/>
  <c r="AT34" i="4" s="1"/>
  <c r="AS36" i="4"/>
  <c r="AT36" i="4" s="1"/>
  <c r="AS40" i="4"/>
  <c r="AT40" i="4" s="1"/>
  <c r="AS44" i="4"/>
  <c r="AT44" i="4" s="1"/>
  <c r="AS84" i="4"/>
  <c r="AT84" i="4" s="1"/>
  <c r="AS46" i="4"/>
  <c r="AT46" i="4" s="1"/>
  <c r="AS48" i="4"/>
  <c r="AT48" i="4" s="1"/>
  <c r="AS50" i="4"/>
  <c r="AT50" i="4" s="1"/>
  <c r="AS52" i="4"/>
  <c r="AT52" i="4" s="1"/>
  <c r="AS54" i="4"/>
  <c r="AT54" i="4" s="1"/>
  <c r="AS56" i="4"/>
  <c r="AT56" i="4" s="1"/>
  <c r="AS58" i="4"/>
  <c r="AT58" i="4" s="1"/>
  <c r="AS60" i="4"/>
  <c r="AT60" i="4" s="1"/>
  <c r="AS62" i="4"/>
  <c r="AT62" i="4" s="1"/>
  <c r="AS64" i="4"/>
  <c r="AT64" i="4" s="1"/>
  <c r="AS66" i="4"/>
  <c r="AT66" i="4" s="1"/>
  <c r="AS68" i="4"/>
  <c r="AT68" i="4" s="1"/>
  <c r="AS70" i="4"/>
  <c r="AT70" i="4" s="1"/>
  <c r="AS72" i="4"/>
  <c r="AT72" i="4" s="1"/>
  <c r="AS74" i="4"/>
  <c r="AT74" i="4" s="1"/>
  <c r="AS76" i="4"/>
  <c r="AT76" i="4" s="1"/>
  <c r="AS78" i="4"/>
  <c r="AT78" i="4" s="1"/>
  <c r="AS80" i="4"/>
  <c r="AT80" i="4" s="1"/>
  <c r="AS82" i="4"/>
  <c r="AT82" i="4" s="1"/>
  <c r="AS83" i="4"/>
  <c r="AT83" i="4" s="1"/>
  <c r="AS47" i="4"/>
  <c r="AT47" i="4" s="1"/>
  <c r="AS49" i="4"/>
  <c r="AT49" i="4" s="1"/>
  <c r="AS51" i="4"/>
  <c r="AT51" i="4" s="1"/>
  <c r="AS53" i="4"/>
  <c r="AT53" i="4" s="1"/>
  <c r="AS55" i="4"/>
  <c r="AT55" i="4" s="1"/>
  <c r="AS57" i="4"/>
  <c r="AT57" i="4" s="1"/>
  <c r="AS59" i="4"/>
  <c r="AT59" i="4" s="1"/>
  <c r="AS61" i="4"/>
  <c r="AT61" i="4" s="1"/>
  <c r="AS63" i="4"/>
  <c r="AT63" i="4" s="1"/>
  <c r="AS65" i="4"/>
  <c r="AT65" i="4" s="1"/>
  <c r="AS67" i="4"/>
  <c r="AT67" i="4" s="1"/>
  <c r="AS69" i="4"/>
  <c r="AT69" i="4" s="1"/>
  <c r="AS71" i="4"/>
  <c r="AT71" i="4" s="1"/>
  <c r="AS73" i="4"/>
  <c r="AT73" i="4" s="1"/>
  <c r="AS75" i="4"/>
  <c r="AT75" i="4" s="1"/>
  <c r="AS77" i="4"/>
  <c r="AT77" i="4" s="1"/>
  <c r="AS79" i="4"/>
  <c r="AT79" i="4" s="1"/>
  <c r="AS81" i="4"/>
  <c r="AT81" i="4" s="1"/>
  <c r="AO13" i="4"/>
  <c r="AP13" i="4" s="1"/>
  <c r="AO17" i="4"/>
  <c r="AP17" i="4" s="1"/>
  <c r="AO21" i="4"/>
  <c r="AP21" i="4" s="1"/>
  <c r="AO25" i="4"/>
  <c r="AP25" i="4" s="1"/>
  <c r="AO29" i="4"/>
  <c r="AP29" i="4" s="1"/>
  <c r="AO33" i="4"/>
  <c r="AP33" i="4" s="1"/>
  <c r="AO52" i="4"/>
  <c r="AP52" i="4" s="1"/>
  <c r="AO60" i="4"/>
  <c r="AP60" i="4" s="1"/>
  <c r="AO67" i="4"/>
  <c r="AP67" i="4" s="1"/>
  <c r="AO75" i="4"/>
  <c r="AP75" i="4" s="1"/>
  <c r="AO81" i="4"/>
  <c r="AP81" i="4" s="1"/>
  <c r="AO12" i="4"/>
  <c r="AP12" i="4" s="1"/>
  <c r="AO16" i="4"/>
  <c r="AP16" i="4" s="1"/>
  <c r="AO20" i="4"/>
  <c r="AP20" i="4" s="1"/>
  <c r="AO24" i="4"/>
  <c r="AP24" i="4" s="1"/>
  <c r="AO28" i="4"/>
  <c r="AP28" i="4" s="1"/>
  <c r="AO32" i="4"/>
  <c r="AP32" i="4" s="1"/>
  <c r="AO36" i="4"/>
  <c r="AP36" i="4" s="1"/>
  <c r="AO40" i="4"/>
  <c r="AP40" i="4" s="1"/>
  <c r="AO44" i="4"/>
  <c r="AP44" i="4" s="1"/>
  <c r="AO51" i="4"/>
  <c r="AP51" i="4" s="1"/>
  <c r="AO59" i="4"/>
  <c r="AP59" i="4" s="1"/>
  <c r="AO68" i="4"/>
  <c r="AP68" i="4" s="1"/>
  <c r="AO76" i="4"/>
  <c r="AP76" i="4" s="1"/>
  <c r="AS10" i="4"/>
  <c r="AS13" i="4"/>
  <c r="AT13" i="4" s="1"/>
  <c r="AS17" i="4"/>
  <c r="AT17" i="4" s="1"/>
  <c r="AS21" i="4"/>
  <c r="AT21" i="4" s="1"/>
  <c r="AS25" i="4"/>
  <c r="AT25" i="4" s="1"/>
  <c r="AS29" i="4"/>
  <c r="AT29" i="4" s="1"/>
  <c r="AS33" i="4"/>
  <c r="AT33" i="4" s="1"/>
  <c r="AS39" i="4"/>
  <c r="AT39" i="4" s="1"/>
  <c r="AS43" i="4"/>
  <c r="AT43" i="4" s="1"/>
  <c r="AS86" i="4"/>
  <c r="AT86" i="4" s="1"/>
  <c r="AS12" i="4"/>
  <c r="AT12" i="4" s="1"/>
  <c r="AS18" i="4"/>
  <c r="AT18" i="4" s="1"/>
  <c r="AS22" i="4"/>
  <c r="AT22" i="4" s="1"/>
  <c r="AS26" i="4"/>
  <c r="AT26" i="4" s="1"/>
  <c r="AS32" i="4"/>
  <c r="AT32" i="4" s="1"/>
  <c r="AS38" i="4"/>
  <c r="AT38" i="4" s="1"/>
  <c r="AS42" i="4"/>
  <c r="AT42" i="4" s="1"/>
  <c r="AO10" i="4"/>
  <c r="AO45" i="4"/>
  <c r="AP45" i="4" s="1"/>
  <c r="AO46" i="4"/>
  <c r="AP46" i="4" s="1"/>
  <c r="AO50" i="4"/>
  <c r="AP50" i="4" s="1"/>
  <c r="AO54" i="4"/>
  <c r="AP54" i="4" s="1"/>
  <c r="AO58" i="4"/>
  <c r="AP58" i="4" s="1"/>
  <c r="AO62" i="4"/>
  <c r="AP62" i="4" s="1"/>
  <c r="AO66" i="4"/>
  <c r="AP66" i="4" s="1"/>
  <c r="AO69" i="4"/>
  <c r="AP69" i="4" s="1"/>
  <c r="AO73" i="4"/>
  <c r="AP73" i="4" s="1"/>
  <c r="AO77" i="4"/>
  <c r="AP77" i="4" s="1"/>
  <c r="AO79" i="4"/>
  <c r="AP79" i="4" s="1"/>
  <c r="AO82" i="4"/>
  <c r="AP82" i="4" s="1"/>
  <c r="AO83" i="4"/>
  <c r="AP83" i="4" s="1"/>
  <c r="AO37" i="4"/>
  <c r="AP37" i="4" s="1"/>
  <c r="AO39" i="4"/>
  <c r="AP39" i="4" s="1"/>
  <c r="AO41" i="4"/>
  <c r="AP41" i="4" s="1"/>
  <c r="AO43" i="4"/>
  <c r="AP43" i="4" s="1"/>
  <c r="AO49" i="4"/>
  <c r="AP49" i="4" s="1"/>
  <c r="AO53" i="4"/>
  <c r="AP53" i="4" s="1"/>
  <c r="AO57" i="4"/>
  <c r="AP57" i="4" s="1"/>
  <c r="AO61" i="4"/>
  <c r="AP61" i="4" s="1"/>
  <c r="AO65" i="4"/>
  <c r="AP65" i="4" s="1"/>
  <c r="AO70" i="4"/>
  <c r="AP70" i="4" s="1"/>
  <c r="AO74" i="4"/>
  <c r="AP74" i="4" s="1"/>
  <c r="AO78" i="4"/>
  <c r="AP78" i="4" s="1"/>
  <c r="AO84" i="4"/>
  <c r="AP84" i="4" s="1"/>
  <c r="CX87" i="4"/>
  <c r="CS87" i="4" l="1"/>
  <c r="CT87" i="4" s="1"/>
  <c r="CT10" i="4"/>
  <c r="BU83" i="4"/>
  <c r="BU59" i="4"/>
  <c r="BU51" i="4"/>
  <c r="CW87" i="4"/>
  <c r="CX10" i="4"/>
  <c r="CO87" i="4"/>
  <c r="CP87" i="4" s="1"/>
  <c r="CP10" i="4"/>
  <c r="DA87" i="4"/>
  <c r="DB87" i="4" s="1"/>
  <c r="BC29" i="4"/>
  <c r="BU28" i="4"/>
  <c r="BU34" i="4"/>
  <c r="BU43" i="4"/>
  <c r="CK87" i="4"/>
  <c r="CL87" i="4" s="1"/>
  <c r="BC37" i="4"/>
  <c r="BU17" i="4"/>
  <c r="BC86" i="4"/>
  <c r="BC20" i="4"/>
  <c r="BC25" i="4"/>
  <c r="BC35" i="4"/>
  <c r="BC19" i="4"/>
  <c r="BC42" i="4"/>
  <c r="BU45" i="4"/>
  <c r="BU37" i="4"/>
  <c r="BU31" i="4"/>
  <c r="BU23" i="4"/>
  <c r="BU15" i="4"/>
  <c r="BU40" i="4"/>
  <c r="BU32" i="4"/>
  <c r="BU24" i="4"/>
  <c r="BU16" i="4"/>
  <c r="BU80" i="4"/>
  <c r="CG87" i="4"/>
  <c r="CH87" i="4" s="1"/>
  <c r="BU79" i="4"/>
  <c r="BU75" i="4"/>
  <c r="BU71" i="4"/>
  <c r="BU67" i="4"/>
  <c r="BU63" i="4"/>
  <c r="BU55" i="4"/>
  <c r="BU47" i="4"/>
  <c r="BU82" i="4"/>
  <c r="BU78" i="4"/>
  <c r="BU74" i="4"/>
  <c r="BU70" i="4"/>
  <c r="BU66" i="4"/>
  <c r="BU62" i="4"/>
  <c r="BU58" i="4"/>
  <c r="BU54" i="4"/>
  <c r="BU50" i="4"/>
  <c r="BU46" i="4"/>
  <c r="BU86" i="4"/>
  <c r="BV86" i="4" s="1"/>
  <c r="BU39" i="4"/>
  <c r="BU29" i="4"/>
  <c r="BV29" i="4" s="1"/>
  <c r="BU21" i="4"/>
  <c r="BU13" i="4"/>
  <c r="BU38" i="4"/>
  <c r="BU22" i="4"/>
  <c r="BU14" i="4"/>
  <c r="CC87" i="4"/>
  <c r="CD87" i="4" s="1"/>
  <c r="BC40" i="4"/>
  <c r="BU35" i="4"/>
  <c r="BV35" i="4" s="1"/>
  <c r="BY87" i="4"/>
  <c r="BZ87" i="4" s="1"/>
  <c r="BU44" i="4"/>
  <c r="BU36" i="4"/>
  <c r="BU41" i="4"/>
  <c r="BU26" i="4"/>
  <c r="BU18" i="4"/>
  <c r="BU85" i="4"/>
  <c r="BU30" i="4"/>
  <c r="BC84" i="4"/>
  <c r="BC74" i="4"/>
  <c r="BC65" i="4"/>
  <c r="BC57" i="4"/>
  <c r="BC49" i="4"/>
  <c r="BC41" i="4"/>
  <c r="BC82" i="4"/>
  <c r="BC77" i="4"/>
  <c r="BC69" i="4"/>
  <c r="BC62" i="4"/>
  <c r="BC54" i="4"/>
  <c r="BC46" i="4"/>
  <c r="BC33" i="4"/>
  <c r="BC68" i="4"/>
  <c r="BC51" i="4"/>
  <c r="BC24" i="4"/>
  <c r="BC16" i="4"/>
  <c r="BC81" i="4"/>
  <c r="BC67" i="4"/>
  <c r="BC52" i="4"/>
  <c r="BC31" i="4"/>
  <c r="BC23" i="4"/>
  <c r="BU27" i="4"/>
  <c r="BU19" i="4"/>
  <c r="BV19" i="4" s="1"/>
  <c r="BU11" i="4"/>
  <c r="BU20" i="4"/>
  <c r="BV20" i="4" s="1"/>
  <c r="BU12" i="4"/>
  <c r="BU81" i="4"/>
  <c r="BV81" i="4" s="1"/>
  <c r="BU77" i="4"/>
  <c r="BU73" i="4"/>
  <c r="BU69" i="4"/>
  <c r="BU65" i="4"/>
  <c r="BU61" i="4"/>
  <c r="BU57" i="4"/>
  <c r="BU53" i="4"/>
  <c r="BU49" i="4"/>
  <c r="BU84" i="4"/>
  <c r="BU76" i="4"/>
  <c r="BU72" i="4"/>
  <c r="BU68" i="4"/>
  <c r="BU64" i="4"/>
  <c r="BU60" i="4"/>
  <c r="BU56" i="4"/>
  <c r="BU52" i="4"/>
  <c r="BU48" i="4"/>
  <c r="BU33" i="4"/>
  <c r="BU25" i="4"/>
  <c r="BS87" i="4"/>
  <c r="BT87" i="4" s="1"/>
  <c r="BK87" i="4"/>
  <c r="BL87" i="4" s="1"/>
  <c r="BL10" i="4"/>
  <c r="BO87" i="4"/>
  <c r="BP87" i="4" s="1"/>
  <c r="BC21" i="4"/>
  <c r="BC44" i="4"/>
  <c r="BC36" i="4"/>
  <c r="BC38" i="4"/>
  <c r="BC27" i="4"/>
  <c r="BC85" i="4"/>
  <c r="BV42" i="4"/>
  <c r="BC78" i="4"/>
  <c r="BC70" i="4"/>
  <c r="BC61" i="4"/>
  <c r="BC53" i="4"/>
  <c r="BC43" i="4"/>
  <c r="BC39" i="4"/>
  <c r="BC83" i="4"/>
  <c r="BC79" i="4"/>
  <c r="BC73" i="4"/>
  <c r="BC66" i="4"/>
  <c r="BC58" i="4"/>
  <c r="BC50" i="4"/>
  <c r="BC45" i="4"/>
  <c r="BC76" i="4"/>
  <c r="BC59" i="4"/>
  <c r="BC28" i="4"/>
  <c r="BC75" i="4"/>
  <c r="BC60" i="4"/>
  <c r="BG87" i="4"/>
  <c r="BH87" i="4" s="1"/>
  <c r="BA87" i="4"/>
  <c r="BB87" i="4" s="1"/>
  <c r="AW87" i="4"/>
  <c r="AX87" i="4" s="1"/>
  <c r="AX10" i="4"/>
  <c r="AS87" i="4"/>
  <c r="AT10" i="4"/>
  <c r="AT87" i="4" s="1"/>
  <c r="BC32" i="4"/>
  <c r="BC13" i="4"/>
  <c r="BC80" i="4"/>
  <c r="BC63" i="4"/>
  <c r="BC47" i="4"/>
  <c r="BC30" i="4"/>
  <c r="BC22" i="4"/>
  <c r="BC14" i="4"/>
  <c r="BC71" i="4"/>
  <c r="BC56" i="4"/>
  <c r="BC11" i="4"/>
  <c r="BC12" i="4"/>
  <c r="BC17" i="4"/>
  <c r="BC72" i="4"/>
  <c r="BC55" i="4"/>
  <c r="BC34" i="4"/>
  <c r="BC26" i="4"/>
  <c r="BC18" i="4"/>
  <c r="BC64" i="4"/>
  <c r="BC48" i="4"/>
  <c r="BC15" i="4"/>
  <c r="AO87" i="4"/>
  <c r="AP87" i="4" s="1"/>
  <c r="AP10" i="4"/>
  <c r="BV25" i="4" l="1"/>
  <c r="BV18" i="4"/>
  <c r="BV13" i="4"/>
  <c r="BV60" i="4"/>
  <c r="BV76" i="4"/>
  <c r="BV50" i="4"/>
  <c r="BV66" i="4"/>
  <c r="BV36" i="4"/>
  <c r="BV62" i="4"/>
  <c r="BV74" i="4"/>
  <c r="BV15" i="4"/>
  <c r="BV32" i="4"/>
  <c r="BV83" i="4"/>
  <c r="BV43" i="4"/>
  <c r="BV31" i="4"/>
  <c r="BV16" i="4"/>
  <c r="BV51" i="4"/>
  <c r="BV37" i="4"/>
  <c r="BV45" i="4"/>
  <c r="BV12" i="4"/>
  <c r="BV59" i="4"/>
  <c r="BV27" i="4"/>
  <c r="BV46" i="4"/>
  <c r="BV48" i="4"/>
  <c r="BV34" i="4"/>
  <c r="BV72" i="4"/>
  <c r="BV56" i="4"/>
  <c r="BV14" i="4"/>
  <c r="BV30" i="4"/>
  <c r="BV63" i="4"/>
  <c r="BV28" i="4"/>
  <c r="BV79" i="4"/>
  <c r="BV39" i="4"/>
  <c r="BV53" i="4"/>
  <c r="BV70" i="4"/>
  <c r="BV21" i="4"/>
  <c r="BV44" i="4"/>
  <c r="BV54" i="4"/>
  <c r="BV40" i="4"/>
  <c r="BV64" i="4"/>
  <c r="BV26" i="4"/>
  <c r="BV17" i="4"/>
  <c r="BV71" i="4"/>
  <c r="BV47" i="4"/>
  <c r="BV80" i="4"/>
  <c r="BV61" i="4"/>
  <c r="BV78" i="4"/>
  <c r="BV85" i="4"/>
  <c r="BV38" i="4"/>
  <c r="BV23" i="4"/>
  <c r="BV24" i="4"/>
  <c r="BV41" i="4"/>
  <c r="BV82" i="4"/>
  <c r="BV55" i="4"/>
  <c r="BV11" i="4"/>
  <c r="BV22" i="4"/>
  <c r="BV75" i="4"/>
  <c r="BV58" i="4"/>
  <c r="BV73" i="4"/>
  <c r="BV67" i="4"/>
  <c r="BV52" i="4"/>
  <c r="BV68" i="4"/>
  <c r="BV77" i="4"/>
  <c r="BV57" i="4"/>
  <c r="BV33" i="4"/>
  <c r="BV69" i="4"/>
  <c r="BV49" i="4"/>
  <c r="BV65" i="4"/>
  <c r="BV84" i="4"/>
  <c r="BU10" i="4"/>
  <c r="BU87" i="4" s="1"/>
  <c r="BC10" i="4"/>
  <c r="BC87" i="4" s="1"/>
  <c r="AK5" i="3"/>
  <c r="BV87" i="4" l="1"/>
  <c r="BV10" i="4"/>
  <c r="D10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11" i="3"/>
  <c r="CL86" i="3" l="1"/>
  <c r="DH86" i="4" s="1"/>
  <c r="CK86" i="3"/>
  <c r="CL84" i="3"/>
  <c r="DH84" i="4" s="1"/>
  <c r="CK84" i="3"/>
  <c r="CL82" i="3"/>
  <c r="DH82" i="4" s="1"/>
  <c r="CK82" i="3"/>
  <c r="CL80" i="3"/>
  <c r="DH80" i="4" s="1"/>
  <c r="CK80" i="3"/>
  <c r="CL78" i="3"/>
  <c r="DH78" i="4" s="1"/>
  <c r="CK78" i="3"/>
  <c r="CL76" i="3"/>
  <c r="DH76" i="4" s="1"/>
  <c r="CK76" i="3"/>
  <c r="CL74" i="3"/>
  <c r="DH74" i="4" s="1"/>
  <c r="CK74" i="3"/>
  <c r="CL72" i="3"/>
  <c r="DH72" i="4" s="1"/>
  <c r="CK72" i="3"/>
  <c r="CL70" i="3"/>
  <c r="DH70" i="4" s="1"/>
  <c r="CK70" i="3"/>
  <c r="CL68" i="3"/>
  <c r="DH68" i="4" s="1"/>
  <c r="CK68" i="3"/>
  <c r="CL66" i="3"/>
  <c r="DH66" i="4" s="1"/>
  <c r="CK66" i="3"/>
  <c r="CL64" i="3"/>
  <c r="DH64" i="4" s="1"/>
  <c r="CK64" i="3"/>
  <c r="CL62" i="3"/>
  <c r="DH62" i="4" s="1"/>
  <c r="CK62" i="3"/>
  <c r="CL60" i="3"/>
  <c r="DH60" i="4" s="1"/>
  <c r="CK60" i="3"/>
  <c r="CL58" i="3"/>
  <c r="DH58" i="4" s="1"/>
  <c r="CK58" i="3"/>
  <c r="CL56" i="3"/>
  <c r="DH56" i="4" s="1"/>
  <c r="CK56" i="3"/>
  <c r="CL54" i="3"/>
  <c r="DH54" i="4" s="1"/>
  <c r="CK54" i="3"/>
  <c r="CL52" i="3"/>
  <c r="DH52" i="4" s="1"/>
  <c r="CK52" i="3"/>
  <c r="CL50" i="3"/>
  <c r="DH50" i="4" s="1"/>
  <c r="CK50" i="3"/>
  <c r="CL48" i="3"/>
  <c r="DH48" i="4" s="1"/>
  <c r="CK48" i="3"/>
  <c r="CL46" i="3"/>
  <c r="DH46" i="4" s="1"/>
  <c r="CK46" i="3"/>
  <c r="CL44" i="3"/>
  <c r="DH44" i="4" s="1"/>
  <c r="CK44" i="3"/>
  <c r="CL42" i="3"/>
  <c r="DH42" i="4" s="1"/>
  <c r="CK42" i="3"/>
  <c r="CL40" i="3"/>
  <c r="DH40" i="4" s="1"/>
  <c r="CK40" i="3"/>
  <c r="CL38" i="3"/>
  <c r="DH38" i="4" s="1"/>
  <c r="CK38" i="3"/>
  <c r="CL36" i="3"/>
  <c r="DH36" i="4" s="1"/>
  <c r="CK36" i="3"/>
  <c r="CL34" i="3"/>
  <c r="DH34" i="4" s="1"/>
  <c r="CK34" i="3"/>
  <c r="CL32" i="3"/>
  <c r="DH32" i="4" s="1"/>
  <c r="CK32" i="3"/>
  <c r="CL30" i="3"/>
  <c r="DH30" i="4" s="1"/>
  <c r="CK30" i="3"/>
  <c r="CL28" i="3"/>
  <c r="DH28" i="4" s="1"/>
  <c r="CK28" i="3"/>
  <c r="CL26" i="3"/>
  <c r="DH26" i="4" s="1"/>
  <c r="CK26" i="3"/>
  <c r="CL24" i="3"/>
  <c r="DH24" i="4" s="1"/>
  <c r="CK24" i="3"/>
  <c r="CK22" i="3"/>
  <c r="DG22" i="4" s="1"/>
  <c r="CL22" i="3"/>
  <c r="DH22" i="4" s="1"/>
  <c r="CK20" i="3"/>
  <c r="DG20" i="4" s="1"/>
  <c r="CL20" i="3"/>
  <c r="DH20" i="4" s="1"/>
  <c r="CK18" i="3"/>
  <c r="DG18" i="4" s="1"/>
  <c r="CL18" i="3"/>
  <c r="DH18" i="4" s="1"/>
  <c r="CK16" i="3"/>
  <c r="DG16" i="4" s="1"/>
  <c r="CL16" i="3"/>
  <c r="DH16" i="4" s="1"/>
  <c r="CK14" i="3"/>
  <c r="DG14" i="4" s="1"/>
  <c r="CL14" i="3"/>
  <c r="DH14" i="4" s="1"/>
  <c r="CK12" i="3"/>
  <c r="DG12" i="4" s="1"/>
  <c r="CL12" i="3"/>
  <c r="DH12" i="4" s="1"/>
  <c r="CL11" i="3"/>
  <c r="DH11" i="4" s="1"/>
  <c r="CK11" i="3"/>
  <c r="CL85" i="3"/>
  <c r="DH85" i="4" s="1"/>
  <c r="CK85" i="3"/>
  <c r="CL83" i="3"/>
  <c r="DH83" i="4" s="1"/>
  <c r="CK83" i="3"/>
  <c r="CL81" i="3"/>
  <c r="DH81" i="4" s="1"/>
  <c r="CK81" i="3"/>
  <c r="CL79" i="3"/>
  <c r="DH79" i="4" s="1"/>
  <c r="CK79" i="3"/>
  <c r="CL77" i="3"/>
  <c r="DH77" i="4" s="1"/>
  <c r="CK77" i="3"/>
  <c r="CL75" i="3"/>
  <c r="DH75" i="4" s="1"/>
  <c r="CK75" i="3"/>
  <c r="CL73" i="3"/>
  <c r="DH73" i="4" s="1"/>
  <c r="CK73" i="3"/>
  <c r="CL71" i="3"/>
  <c r="DH71" i="4" s="1"/>
  <c r="CK71" i="3"/>
  <c r="CL69" i="3"/>
  <c r="DH69" i="4" s="1"/>
  <c r="CK69" i="3"/>
  <c r="CL67" i="3"/>
  <c r="DH67" i="4" s="1"/>
  <c r="CK67" i="3"/>
  <c r="CL65" i="3"/>
  <c r="DH65" i="4" s="1"/>
  <c r="CK65" i="3"/>
  <c r="CL63" i="3"/>
  <c r="DH63" i="4" s="1"/>
  <c r="CK63" i="3"/>
  <c r="CL61" i="3"/>
  <c r="DH61" i="4" s="1"/>
  <c r="CK61" i="3"/>
  <c r="CL59" i="3"/>
  <c r="DH59" i="4" s="1"/>
  <c r="CK59" i="3"/>
  <c r="CL57" i="3"/>
  <c r="DH57" i="4" s="1"/>
  <c r="CK57" i="3"/>
  <c r="CL55" i="3"/>
  <c r="DH55" i="4" s="1"/>
  <c r="CK55" i="3"/>
  <c r="CL53" i="3"/>
  <c r="DH53" i="4" s="1"/>
  <c r="CK53" i="3"/>
  <c r="CL51" i="3"/>
  <c r="DH51" i="4" s="1"/>
  <c r="CK51" i="3"/>
  <c r="CL49" i="3"/>
  <c r="DH49" i="4" s="1"/>
  <c r="CK49" i="3"/>
  <c r="CL47" i="3"/>
  <c r="DH47" i="4" s="1"/>
  <c r="CK47" i="3"/>
  <c r="CL45" i="3"/>
  <c r="DH45" i="4" s="1"/>
  <c r="CK45" i="3"/>
  <c r="CL43" i="3"/>
  <c r="DH43" i="4" s="1"/>
  <c r="CK43" i="3"/>
  <c r="CL41" i="3"/>
  <c r="DH41" i="4" s="1"/>
  <c r="CK41" i="3"/>
  <c r="CL39" i="3"/>
  <c r="DH39" i="4" s="1"/>
  <c r="CK39" i="3"/>
  <c r="CL37" i="3"/>
  <c r="DH37" i="4" s="1"/>
  <c r="CK37" i="3"/>
  <c r="CL35" i="3"/>
  <c r="DH35" i="4" s="1"/>
  <c r="CK35" i="3"/>
  <c r="CL33" i="3"/>
  <c r="DH33" i="4" s="1"/>
  <c r="CK33" i="3"/>
  <c r="CL31" i="3"/>
  <c r="DH31" i="4" s="1"/>
  <c r="CK31" i="3"/>
  <c r="CL29" i="3"/>
  <c r="DH29" i="4" s="1"/>
  <c r="CK29" i="3"/>
  <c r="CL27" i="3"/>
  <c r="DH27" i="4" s="1"/>
  <c r="CK27" i="3"/>
  <c r="CL25" i="3"/>
  <c r="DH25" i="4" s="1"/>
  <c r="CK25" i="3"/>
  <c r="CL23" i="3"/>
  <c r="DH23" i="4" s="1"/>
  <c r="CK23" i="3"/>
  <c r="CL21" i="3"/>
  <c r="DH21" i="4" s="1"/>
  <c r="CK21" i="3"/>
  <c r="CL19" i="3"/>
  <c r="DH19" i="4" s="1"/>
  <c r="CK19" i="3"/>
  <c r="CL17" i="3"/>
  <c r="DH17" i="4" s="1"/>
  <c r="CK17" i="3"/>
  <c r="CL15" i="3"/>
  <c r="DH15" i="4" s="1"/>
  <c r="CK15" i="3"/>
  <c r="CL13" i="3"/>
  <c r="DH13" i="4" s="1"/>
  <c r="CK13" i="3"/>
  <c r="CL10" i="3"/>
  <c r="CK10" i="3"/>
  <c r="DG10" i="4" s="1"/>
  <c r="CH86" i="3"/>
  <c r="DC86" i="4" s="1"/>
  <c r="CI86" i="3"/>
  <c r="DD86" i="4" s="1"/>
  <c r="CH84" i="3"/>
  <c r="DC84" i="4" s="1"/>
  <c r="CI84" i="3"/>
  <c r="DD84" i="4" s="1"/>
  <c r="CH82" i="3"/>
  <c r="DC82" i="4" s="1"/>
  <c r="CI82" i="3"/>
  <c r="DD82" i="4" s="1"/>
  <c r="CH80" i="3"/>
  <c r="DC80" i="4" s="1"/>
  <c r="CI80" i="3"/>
  <c r="DD80" i="4" s="1"/>
  <c r="CH78" i="3"/>
  <c r="DC78" i="4" s="1"/>
  <c r="CI78" i="3"/>
  <c r="DD78" i="4" s="1"/>
  <c r="CH76" i="3"/>
  <c r="DC76" i="4" s="1"/>
  <c r="CI76" i="3"/>
  <c r="DD76" i="4" s="1"/>
  <c r="CH74" i="3"/>
  <c r="DC74" i="4" s="1"/>
  <c r="CI74" i="3"/>
  <c r="DD74" i="4" s="1"/>
  <c r="CH72" i="3"/>
  <c r="DC72" i="4" s="1"/>
  <c r="CI72" i="3"/>
  <c r="DD72" i="4" s="1"/>
  <c r="CH70" i="3"/>
  <c r="DC70" i="4" s="1"/>
  <c r="CI70" i="3"/>
  <c r="DD70" i="4" s="1"/>
  <c r="CH68" i="3"/>
  <c r="DC68" i="4" s="1"/>
  <c r="CI68" i="3"/>
  <c r="DD68" i="4" s="1"/>
  <c r="CH66" i="3"/>
  <c r="DC66" i="4" s="1"/>
  <c r="CI66" i="3"/>
  <c r="DD66" i="4" s="1"/>
  <c r="CH64" i="3"/>
  <c r="DC64" i="4" s="1"/>
  <c r="CI64" i="3"/>
  <c r="DD64" i="4" s="1"/>
  <c r="CH62" i="3"/>
  <c r="DC62" i="4" s="1"/>
  <c r="CI62" i="3"/>
  <c r="DD62" i="4" s="1"/>
  <c r="CH60" i="3"/>
  <c r="DC60" i="4" s="1"/>
  <c r="CI60" i="3"/>
  <c r="DD60" i="4" s="1"/>
  <c r="CH58" i="3"/>
  <c r="DC58" i="4" s="1"/>
  <c r="CI58" i="3"/>
  <c r="DD58" i="4" s="1"/>
  <c r="CH56" i="3"/>
  <c r="DC56" i="4" s="1"/>
  <c r="CI56" i="3"/>
  <c r="DD56" i="4" s="1"/>
  <c r="CH54" i="3"/>
  <c r="DC54" i="4" s="1"/>
  <c r="CI54" i="3"/>
  <c r="DD54" i="4" s="1"/>
  <c r="CH52" i="3"/>
  <c r="DC52" i="4" s="1"/>
  <c r="CI52" i="3"/>
  <c r="DD52" i="4" s="1"/>
  <c r="CH50" i="3"/>
  <c r="DC50" i="4" s="1"/>
  <c r="CI50" i="3"/>
  <c r="DD50" i="4" s="1"/>
  <c r="CH48" i="3"/>
  <c r="DC48" i="4" s="1"/>
  <c r="CI48" i="3"/>
  <c r="DD48" i="4" s="1"/>
  <c r="CH46" i="3"/>
  <c r="DC46" i="4" s="1"/>
  <c r="CI46" i="3"/>
  <c r="DD46" i="4" s="1"/>
  <c r="CH44" i="3"/>
  <c r="DC44" i="4" s="1"/>
  <c r="CI44" i="3"/>
  <c r="DD44" i="4" s="1"/>
  <c r="CH42" i="3"/>
  <c r="DC42" i="4" s="1"/>
  <c r="CI42" i="3"/>
  <c r="DD42" i="4" s="1"/>
  <c r="CH40" i="3"/>
  <c r="DC40" i="4" s="1"/>
  <c r="CI40" i="3"/>
  <c r="DD40" i="4" s="1"/>
  <c r="CH38" i="3"/>
  <c r="DC38" i="4" s="1"/>
  <c r="CI38" i="3"/>
  <c r="DD38" i="4" s="1"/>
  <c r="CH36" i="3"/>
  <c r="DC36" i="4" s="1"/>
  <c r="CI36" i="3"/>
  <c r="DD36" i="4" s="1"/>
  <c r="CH34" i="3"/>
  <c r="DC34" i="4" s="1"/>
  <c r="CI34" i="3"/>
  <c r="DD34" i="4" s="1"/>
  <c r="CH32" i="3"/>
  <c r="DC32" i="4" s="1"/>
  <c r="CI32" i="3"/>
  <c r="DD32" i="4" s="1"/>
  <c r="CH30" i="3"/>
  <c r="DC30" i="4" s="1"/>
  <c r="CI30" i="3"/>
  <c r="DD30" i="4" s="1"/>
  <c r="CH28" i="3"/>
  <c r="DC28" i="4" s="1"/>
  <c r="CI28" i="3"/>
  <c r="DD28" i="4" s="1"/>
  <c r="CH26" i="3"/>
  <c r="DC26" i="4" s="1"/>
  <c r="CI26" i="3"/>
  <c r="DD26" i="4" s="1"/>
  <c r="CH24" i="3"/>
  <c r="DC24" i="4" s="1"/>
  <c r="CI24" i="3"/>
  <c r="DD24" i="4" s="1"/>
  <c r="CH22" i="3"/>
  <c r="DC22" i="4" s="1"/>
  <c r="CI22" i="3"/>
  <c r="DD22" i="4" s="1"/>
  <c r="CH20" i="3"/>
  <c r="DC20" i="4" s="1"/>
  <c r="CI20" i="3"/>
  <c r="DD20" i="4" s="1"/>
  <c r="CH18" i="3"/>
  <c r="DC18" i="4" s="1"/>
  <c r="CI18" i="3"/>
  <c r="DD18" i="4" s="1"/>
  <c r="CH16" i="3"/>
  <c r="DC16" i="4" s="1"/>
  <c r="CI16" i="3"/>
  <c r="DD16" i="4" s="1"/>
  <c r="CH14" i="3"/>
  <c r="DC14" i="4" s="1"/>
  <c r="CI14" i="3"/>
  <c r="DD14" i="4" s="1"/>
  <c r="CH12" i="3"/>
  <c r="DC12" i="4" s="1"/>
  <c r="CI12" i="3"/>
  <c r="DD12" i="4" s="1"/>
  <c r="CI11" i="3"/>
  <c r="DD11" i="4" s="1"/>
  <c r="CH11" i="3"/>
  <c r="DC11" i="4" s="1"/>
  <c r="CI85" i="3"/>
  <c r="DD85" i="4" s="1"/>
  <c r="CH85" i="3"/>
  <c r="DC85" i="4" s="1"/>
  <c r="CI83" i="3"/>
  <c r="DD83" i="4" s="1"/>
  <c r="CH83" i="3"/>
  <c r="DC83" i="4" s="1"/>
  <c r="CI81" i="3"/>
  <c r="DD81" i="4" s="1"/>
  <c r="CH81" i="3"/>
  <c r="DC81" i="4" s="1"/>
  <c r="CI79" i="3"/>
  <c r="DD79" i="4" s="1"/>
  <c r="CH79" i="3"/>
  <c r="DC79" i="4" s="1"/>
  <c r="CI77" i="3"/>
  <c r="DD77" i="4" s="1"/>
  <c r="CH77" i="3"/>
  <c r="DC77" i="4" s="1"/>
  <c r="CI75" i="3"/>
  <c r="DD75" i="4" s="1"/>
  <c r="CH75" i="3"/>
  <c r="DC75" i="4" s="1"/>
  <c r="CI73" i="3"/>
  <c r="DD73" i="4" s="1"/>
  <c r="CH73" i="3"/>
  <c r="DC73" i="4" s="1"/>
  <c r="CI71" i="3"/>
  <c r="DD71" i="4" s="1"/>
  <c r="CH71" i="3"/>
  <c r="DC71" i="4" s="1"/>
  <c r="CI69" i="3"/>
  <c r="DD69" i="4" s="1"/>
  <c r="CH69" i="3"/>
  <c r="DC69" i="4" s="1"/>
  <c r="CI67" i="3"/>
  <c r="DD67" i="4" s="1"/>
  <c r="CH67" i="3"/>
  <c r="DC67" i="4" s="1"/>
  <c r="CI65" i="3"/>
  <c r="DD65" i="4" s="1"/>
  <c r="CH65" i="3"/>
  <c r="DC65" i="4" s="1"/>
  <c r="CI63" i="3"/>
  <c r="DD63" i="4" s="1"/>
  <c r="CH63" i="3"/>
  <c r="DC63" i="4" s="1"/>
  <c r="CI61" i="3"/>
  <c r="DD61" i="4" s="1"/>
  <c r="CH61" i="3"/>
  <c r="DC61" i="4" s="1"/>
  <c r="CI59" i="3"/>
  <c r="DD59" i="4" s="1"/>
  <c r="CH59" i="3"/>
  <c r="DC59" i="4" s="1"/>
  <c r="CI57" i="3"/>
  <c r="DD57" i="4" s="1"/>
  <c r="CH57" i="3"/>
  <c r="DC57" i="4" s="1"/>
  <c r="CI55" i="3"/>
  <c r="DD55" i="4" s="1"/>
  <c r="CH55" i="3"/>
  <c r="DC55" i="4" s="1"/>
  <c r="CI53" i="3"/>
  <c r="DD53" i="4" s="1"/>
  <c r="CH53" i="3"/>
  <c r="DC53" i="4" s="1"/>
  <c r="CI51" i="3"/>
  <c r="DD51" i="4" s="1"/>
  <c r="CH51" i="3"/>
  <c r="DC51" i="4" s="1"/>
  <c r="CI49" i="3"/>
  <c r="DD49" i="4" s="1"/>
  <c r="CH49" i="3"/>
  <c r="DC49" i="4" s="1"/>
  <c r="CI47" i="3"/>
  <c r="DD47" i="4" s="1"/>
  <c r="CH47" i="3"/>
  <c r="DC47" i="4" s="1"/>
  <c r="CI45" i="3"/>
  <c r="DD45" i="4" s="1"/>
  <c r="CH45" i="3"/>
  <c r="DC45" i="4" s="1"/>
  <c r="CI43" i="3"/>
  <c r="DD43" i="4" s="1"/>
  <c r="CH43" i="3"/>
  <c r="DC43" i="4" s="1"/>
  <c r="CI41" i="3"/>
  <c r="DD41" i="4" s="1"/>
  <c r="CH41" i="3"/>
  <c r="DC41" i="4" s="1"/>
  <c r="CI39" i="3"/>
  <c r="DD39" i="4" s="1"/>
  <c r="CH39" i="3"/>
  <c r="DC39" i="4" s="1"/>
  <c r="CI37" i="3"/>
  <c r="DD37" i="4" s="1"/>
  <c r="CH37" i="3"/>
  <c r="DC37" i="4" s="1"/>
  <c r="CI35" i="3"/>
  <c r="DD35" i="4" s="1"/>
  <c r="CH35" i="3"/>
  <c r="DC35" i="4" s="1"/>
  <c r="CI33" i="3"/>
  <c r="DD33" i="4" s="1"/>
  <c r="CH33" i="3"/>
  <c r="DC33" i="4" s="1"/>
  <c r="CI31" i="3"/>
  <c r="DD31" i="4" s="1"/>
  <c r="CH31" i="3"/>
  <c r="DC31" i="4" s="1"/>
  <c r="CI29" i="3"/>
  <c r="DD29" i="4" s="1"/>
  <c r="CH29" i="3"/>
  <c r="DC29" i="4" s="1"/>
  <c r="CI27" i="3"/>
  <c r="DD27" i="4" s="1"/>
  <c r="CH27" i="3"/>
  <c r="DC27" i="4" s="1"/>
  <c r="CI25" i="3"/>
  <c r="DD25" i="4" s="1"/>
  <c r="CH25" i="3"/>
  <c r="DC25" i="4" s="1"/>
  <c r="CI23" i="3"/>
  <c r="DD23" i="4" s="1"/>
  <c r="CH23" i="3"/>
  <c r="DC23" i="4" s="1"/>
  <c r="CI21" i="3"/>
  <c r="DD21" i="4" s="1"/>
  <c r="CH21" i="3"/>
  <c r="DC21" i="4" s="1"/>
  <c r="CI19" i="3"/>
  <c r="DD19" i="4" s="1"/>
  <c r="CH19" i="3"/>
  <c r="DC19" i="4" s="1"/>
  <c r="CI17" i="3"/>
  <c r="DD17" i="4" s="1"/>
  <c r="CH17" i="3"/>
  <c r="DC17" i="4" s="1"/>
  <c r="CI15" i="3"/>
  <c r="DD15" i="4" s="1"/>
  <c r="CH15" i="3"/>
  <c r="DC15" i="4" s="1"/>
  <c r="CI13" i="3"/>
  <c r="DD13" i="4" s="1"/>
  <c r="CH13" i="3"/>
  <c r="DC13" i="4" s="1"/>
  <c r="CI10" i="3"/>
  <c r="DD10" i="4" s="1"/>
  <c r="CH10" i="3"/>
  <c r="DC10" i="4" s="1"/>
  <c r="AE86" i="3"/>
  <c r="AH86" i="4" s="1"/>
  <c r="AB86" i="3"/>
  <c r="AD86" i="4" s="1"/>
  <c r="AD86" i="3"/>
  <c r="Y86" i="3"/>
  <c r="Z86" i="4" s="1"/>
  <c r="X86" i="3"/>
  <c r="AA86" i="3"/>
  <c r="V86" i="3"/>
  <c r="V86" i="4" s="1"/>
  <c r="U86" i="3"/>
  <c r="AE84" i="3"/>
  <c r="AH84" i="4" s="1"/>
  <c r="AB84" i="3"/>
  <c r="AD84" i="4" s="1"/>
  <c r="AA84" i="3"/>
  <c r="AD84" i="3"/>
  <c r="Y84" i="3"/>
  <c r="Z84" i="4" s="1"/>
  <c r="X84" i="3"/>
  <c r="V84" i="3"/>
  <c r="V84" i="4" s="1"/>
  <c r="U84" i="3"/>
  <c r="AE82" i="3"/>
  <c r="AH82" i="4" s="1"/>
  <c r="AB82" i="3"/>
  <c r="AD82" i="4" s="1"/>
  <c r="AD82" i="3"/>
  <c r="Y82" i="3"/>
  <c r="Z82" i="4" s="1"/>
  <c r="X82" i="3"/>
  <c r="AA82" i="3"/>
  <c r="V82" i="3"/>
  <c r="V82" i="4" s="1"/>
  <c r="U82" i="3"/>
  <c r="AE80" i="3"/>
  <c r="AH80" i="4" s="1"/>
  <c r="AB80" i="3"/>
  <c r="AD80" i="4" s="1"/>
  <c r="AA80" i="3"/>
  <c r="AD80" i="3"/>
  <c r="Y80" i="3"/>
  <c r="Z80" i="4" s="1"/>
  <c r="X80" i="3"/>
  <c r="V80" i="3"/>
  <c r="V80" i="4" s="1"/>
  <c r="U80" i="3"/>
  <c r="AE78" i="3"/>
  <c r="AH78" i="4" s="1"/>
  <c r="AB78" i="3"/>
  <c r="AD78" i="4" s="1"/>
  <c r="AD78" i="3"/>
  <c r="Y78" i="3"/>
  <c r="Z78" i="4" s="1"/>
  <c r="X78" i="3"/>
  <c r="AA78" i="3"/>
  <c r="V78" i="3"/>
  <c r="V78" i="4" s="1"/>
  <c r="U78" i="3"/>
  <c r="AE76" i="3"/>
  <c r="AH76" i="4" s="1"/>
  <c r="AB76" i="3"/>
  <c r="AD76" i="4" s="1"/>
  <c r="AA76" i="3"/>
  <c r="AD76" i="3"/>
  <c r="Y76" i="3"/>
  <c r="Z76" i="4" s="1"/>
  <c r="X76" i="3"/>
  <c r="V76" i="3"/>
  <c r="V76" i="4" s="1"/>
  <c r="U76" i="3"/>
  <c r="AE74" i="3"/>
  <c r="AH74" i="4" s="1"/>
  <c r="AB74" i="3"/>
  <c r="AD74" i="4" s="1"/>
  <c r="AD74" i="3"/>
  <c r="Y74" i="3"/>
  <c r="Z74" i="4" s="1"/>
  <c r="X74" i="3"/>
  <c r="AA74" i="3"/>
  <c r="V74" i="3"/>
  <c r="V74" i="4" s="1"/>
  <c r="U74" i="3"/>
  <c r="AE72" i="3"/>
  <c r="AH72" i="4" s="1"/>
  <c r="AB72" i="3"/>
  <c r="AD72" i="4" s="1"/>
  <c r="AA72" i="3"/>
  <c r="AD72" i="3"/>
  <c r="Y72" i="3"/>
  <c r="Z72" i="4" s="1"/>
  <c r="X72" i="3"/>
  <c r="V72" i="3"/>
  <c r="V72" i="4" s="1"/>
  <c r="U72" i="3"/>
  <c r="AE70" i="3"/>
  <c r="AH70" i="4" s="1"/>
  <c r="AB70" i="3"/>
  <c r="AD70" i="4" s="1"/>
  <c r="AD70" i="3"/>
  <c r="Y70" i="3"/>
  <c r="Z70" i="4" s="1"/>
  <c r="X70" i="3"/>
  <c r="AA70" i="3"/>
  <c r="V70" i="3"/>
  <c r="V70" i="4" s="1"/>
  <c r="U70" i="3"/>
  <c r="AE68" i="3"/>
  <c r="AH68" i="4" s="1"/>
  <c r="AB68" i="3"/>
  <c r="AD68" i="4" s="1"/>
  <c r="AA68" i="3"/>
  <c r="AD68" i="3"/>
  <c r="Y68" i="3"/>
  <c r="Z68" i="4" s="1"/>
  <c r="X68" i="3"/>
  <c r="V68" i="3"/>
  <c r="V68" i="4" s="1"/>
  <c r="U68" i="3"/>
  <c r="AE66" i="3"/>
  <c r="AH66" i="4" s="1"/>
  <c r="AB66" i="3"/>
  <c r="AD66" i="4" s="1"/>
  <c r="AD66" i="3"/>
  <c r="Y66" i="3"/>
  <c r="Z66" i="4" s="1"/>
  <c r="X66" i="3"/>
  <c r="AA66" i="3"/>
  <c r="V66" i="3"/>
  <c r="V66" i="4" s="1"/>
  <c r="U66" i="3"/>
  <c r="AE64" i="3"/>
  <c r="AH64" i="4" s="1"/>
  <c r="AB64" i="3"/>
  <c r="AD64" i="4" s="1"/>
  <c r="AA64" i="3"/>
  <c r="AD64" i="3"/>
  <c r="Y64" i="3"/>
  <c r="Z64" i="4" s="1"/>
  <c r="X64" i="3"/>
  <c r="V64" i="3"/>
  <c r="V64" i="4" s="1"/>
  <c r="U64" i="3"/>
  <c r="AE62" i="3"/>
  <c r="AH62" i="4" s="1"/>
  <c r="AB62" i="3"/>
  <c r="AD62" i="4" s="1"/>
  <c r="AD62" i="3"/>
  <c r="Y62" i="3"/>
  <c r="Z62" i="4" s="1"/>
  <c r="X62" i="3"/>
  <c r="AA62" i="3"/>
  <c r="V62" i="3"/>
  <c r="V62" i="4" s="1"/>
  <c r="U62" i="3"/>
  <c r="AE60" i="3"/>
  <c r="AH60" i="4" s="1"/>
  <c r="AB60" i="3"/>
  <c r="AD60" i="4" s="1"/>
  <c r="AA60" i="3"/>
  <c r="AD60" i="3"/>
  <c r="Y60" i="3"/>
  <c r="Z60" i="4" s="1"/>
  <c r="X60" i="3"/>
  <c r="V60" i="3"/>
  <c r="V60" i="4" s="1"/>
  <c r="U60" i="3"/>
  <c r="AE58" i="3"/>
  <c r="AH58" i="4" s="1"/>
  <c r="AB58" i="3"/>
  <c r="AD58" i="4" s="1"/>
  <c r="AD58" i="3"/>
  <c r="Y58" i="3"/>
  <c r="Z58" i="4" s="1"/>
  <c r="X58" i="3"/>
  <c r="AA58" i="3"/>
  <c r="V58" i="3"/>
  <c r="V58" i="4" s="1"/>
  <c r="U58" i="3"/>
  <c r="AE56" i="3"/>
  <c r="AH56" i="4" s="1"/>
  <c r="AB56" i="3"/>
  <c r="AD56" i="4" s="1"/>
  <c r="AA56" i="3"/>
  <c r="AD56" i="3"/>
  <c r="Y56" i="3"/>
  <c r="Z56" i="4" s="1"/>
  <c r="X56" i="3"/>
  <c r="V56" i="3"/>
  <c r="V56" i="4" s="1"/>
  <c r="U56" i="3"/>
  <c r="AE54" i="3"/>
  <c r="AH54" i="4" s="1"/>
  <c r="AB54" i="3"/>
  <c r="AD54" i="4" s="1"/>
  <c r="AD54" i="3"/>
  <c r="Y54" i="3"/>
  <c r="Z54" i="4" s="1"/>
  <c r="X54" i="3"/>
  <c r="AA54" i="3"/>
  <c r="V54" i="3"/>
  <c r="V54" i="4" s="1"/>
  <c r="U54" i="3"/>
  <c r="AE52" i="3"/>
  <c r="AH52" i="4" s="1"/>
  <c r="AB52" i="3"/>
  <c r="AD52" i="4" s="1"/>
  <c r="AA52" i="3"/>
  <c r="AD52" i="3"/>
  <c r="Y52" i="3"/>
  <c r="Z52" i="4" s="1"/>
  <c r="X52" i="3"/>
  <c r="V52" i="3"/>
  <c r="V52" i="4" s="1"/>
  <c r="U52" i="3"/>
  <c r="AE50" i="3"/>
  <c r="AH50" i="4" s="1"/>
  <c r="AB50" i="3"/>
  <c r="AD50" i="4" s="1"/>
  <c r="AD50" i="3"/>
  <c r="Y50" i="3"/>
  <c r="Z50" i="4" s="1"/>
  <c r="X50" i="3"/>
  <c r="AA50" i="3"/>
  <c r="V50" i="3"/>
  <c r="V50" i="4" s="1"/>
  <c r="U50" i="3"/>
  <c r="AE48" i="3"/>
  <c r="AH48" i="4" s="1"/>
  <c r="AB48" i="3"/>
  <c r="AD48" i="4" s="1"/>
  <c r="AA48" i="3"/>
  <c r="AD48" i="3"/>
  <c r="Y48" i="3"/>
  <c r="Z48" i="4" s="1"/>
  <c r="X48" i="3"/>
  <c r="V48" i="3"/>
  <c r="V48" i="4" s="1"/>
  <c r="U48" i="3"/>
  <c r="AE46" i="3"/>
  <c r="AH46" i="4" s="1"/>
  <c r="AB46" i="3"/>
  <c r="AD46" i="4" s="1"/>
  <c r="AD46" i="3"/>
  <c r="Y46" i="3"/>
  <c r="Z46" i="4" s="1"/>
  <c r="X46" i="3"/>
  <c r="AA46" i="3"/>
  <c r="V46" i="3"/>
  <c r="V46" i="4" s="1"/>
  <c r="U46" i="3"/>
  <c r="AE44" i="3"/>
  <c r="AH44" i="4" s="1"/>
  <c r="AB44" i="3"/>
  <c r="AD44" i="4" s="1"/>
  <c r="AA44" i="3"/>
  <c r="AD44" i="3"/>
  <c r="Y44" i="3"/>
  <c r="Z44" i="4" s="1"/>
  <c r="X44" i="3"/>
  <c r="V44" i="3"/>
  <c r="V44" i="4" s="1"/>
  <c r="U44" i="3"/>
  <c r="AE42" i="3"/>
  <c r="AH42" i="4" s="1"/>
  <c r="AB42" i="3"/>
  <c r="AD42" i="4" s="1"/>
  <c r="AD42" i="3"/>
  <c r="Y42" i="3"/>
  <c r="Z42" i="4" s="1"/>
  <c r="X42" i="3"/>
  <c r="AA42" i="3"/>
  <c r="V42" i="3"/>
  <c r="V42" i="4" s="1"/>
  <c r="U42" i="3"/>
  <c r="AE40" i="3"/>
  <c r="AH40" i="4" s="1"/>
  <c r="AB40" i="3"/>
  <c r="AD40" i="4" s="1"/>
  <c r="AD40" i="3"/>
  <c r="Y40" i="3"/>
  <c r="Z40" i="4" s="1"/>
  <c r="X40" i="3"/>
  <c r="AA40" i="3"/>
  <c r="V40" i="3"/>
  <c r="V40" i="4" s="1"/>
  <c r="U40" i="3"/>
  <c r="AE38" i="3"/>
  <c r="AH38" i="4" s="1"/>
  <c r="AB38" i="3"/>
  <c r="AD38" i="4" s="1"/>
  <c r="AA38" i="3"/>
  <c r="AD38" i="3"/>
  <c r="Y38" i="3"/>
  <c r="Z38" i="4" s="1"/>
  <c r="X38" i="3"/>
  <c r="V38" i="3"/>
  <c r="V38" i="4" s="1"/>
  <c r="U38" i="3"/>
  <c r="AE36" i="3"/>
  <c r="AH36" i="4" s="1"/>
  <c r="AB36" i="3"/>
  <c r="AD36" i="4" s="1"/>
  <c r="AA36" i="3"/>
  <c r="AD36" i="3"/>
  <c r="Y36" i="3"/>
  <c r="Z36" i="4" s="1"/>
  <c r="X36" i="3"/>
  <c r="V36" i="3"/>
  <c r="V36" i="4" s="1"/>
  <c r="U36" i="3"/>
  <c r="AE34" i="3"/>
  <c r="AH34" i="4" s="1"/>
  <c r="AB34" i="3"/>
  <c r="AD34" i="4" s="1"/>
  <c r="AD34" i="3"/>
  <c r="Y34" i="3"/>
  <c r="Z34" i="4" s="1"/>
  <c r="X34" i="3"/>
  <c r="AA34" i="3"/>
  <c r="V34" i="3"/>
  <c r="V34" i="4" s="1"/>
  <c r="U34" i="3"/>
  <c r="AE32" i="3"/>
  <c r="AH32" i="4" s="1"/>
  <c r="AB32" i="3"/>
  <c r="AD32" i="4" s="1"/>
  <c r="AA32" i="3"/>
  <c r="AD32" i="3"/>
  <c r="Y32" i="3"/>
  <c r="Z32" i="4" s="1"/>
  <c r="X32" i="3"/>
  <c r="V32" i="3"/>
  <c r="V32" i="4" s="1"/>
  <c r="U32" i="3"/>
  <c r="AE30" i="3"/>
  <c r="AH30" i="4" s="1"/>
  <c r="AB30" i="3"/>
  <c r="AD30" i="4" s="1"/>
  <c r="AA30" i="3"/>
  <c r="AD30" i="3"/>
  <c r="Y30" i="3"/>
  <c r="Z30" i="4" s="1"/>
  <c r="X30" i="3"/>
  <c r="V30" i="3"/>
  <c r="V30" i="4" s="1"/>
  <c r="U30" i="3"/>
  <c r="AE28" i="3"/>
  <c r="AH28" i="4" s="1"/>
  <c r="AB28" i="3"/>
  <c r="AD28" i="4" s="1"/>
  <c r="AA28" i="3"/>
  <c r="AD28" i="3"/>
  <c r="Y28" i="3"/>
  <c r="Z28" i="4" s="1"/>
  <c r="X28" i="3"/>
  <c r="V28" i="3"/>
  <c r="V28" i="4" s="1"/>
  <c r="U28" i="3"/>
  <c r="AE26" i="3"/>
  <c r="AH26" i="4" s="1"/>
  <c r="AB26" i="3"/>
  <c r="AD26" i="4" s="1"/>
  <c r="AA26" i="3"/>
  <c r="AD26" i="3"/>
  <c r="Y26" i="3"/>
  <c r="Z26" i="4" s="1"/>
  <c r="X26" i="3"/>
  <c r="V26" i="3"/>
  <c r="V26" i="4" s="1"/>
  <c r="U26" i="3"/>
  <c r="AE24" i="3"/>
  <c r="AH24" i="4" s="1"/>
  <c r="AB24" i="3"/>
  <c r="AD24" i="4" s="1"/>
  <c r="AA24" i="3"/>
  <c r="AD24" i="3"/>
  <c r="Y24" i="3"/>
  <c r="Z24" i="4" s="1"/>
  <c r="X24" i="3"/>
  <c r="V24" i="3"/>
  <c r="V24" i="4" s="1"/>
  <c r="U24" i="3"/>
  <c r="AE22" i="3"/>
  <c r="AH22" i="4" s="1"/>
  <c r="AB22" i="3"/>
  <c r="AD22" i="4" s="1"/>
  <c r="AD22" i="3"/>
  <c r="Y22" i="3"/>
  <c r="Z22" i="4" s="1"/>
  <c r="X22" i="3"/>
  <c r="AA22" i="3"/>
  <c r="V22" i="3"/>
  <c r="V22" i="4" s="1"/>
  <c r="U22" i="3"/>
  <c r="AE20" i="3"/>
  <c r="AH20" i="4" s="1"/>
  <c r="AB20" i="3"/>
  <c r="AD20" i="4" s="1"/>
  <c r="AA20" i="3"/>
  <c r="AD20" i="3"/>
  <c r="Y20" i="3"/>
  <c r="Z20" i="4" s="1"/>
  <c r="X20" i="3"/>
  <c r="V20" i="3"/>
  <c r="V20" i="4" s="1"/>
  <c r="U20" i="3"/>
  <c r="AE18" i="3"/>
  <c r="AH18" i="4" s="1"/>
  <c r="AB18" i="3"/>
  <c r="AD18" i="4" s="1"/>
  <c r="AA18" i="3"/>
  <c r="AD18" i="3"/>
  <c r="Y18" i="3"/>
  <c r="Z18" i="4" s="1"/>
  <c r="X18" i="3"/>
  <c r="V18" i="3"/>
  <c r="V18" i="4" s="1"/>
  <c r="U18" i="3"/>
  <c r="AE16" i="3"/>
  <c r="AH16" i="4" s="1"/>
  <c r="AB16" i="3"/>
  <c r="AD16" i="4" s="1"/>
  <c r="AA16" i="3"/>
  <c r="AD16" i="3"/>
  <c r="Y16" i="3"/>
  <c r="Z16" i="4" s="1"/>
  <c r="X16" i="3"/>
  <c r="V16" i="3"/>
  <c r="V16" i="4" s="1"/>
  <c r="U16" i="3"/>
  <c r="AE14" i="3"/>
  <c r="AH14" i="4" s="1"/>
  <c r="AB14" i="3"/>
  <c r="AD14" i="4" s="1"/>
  <c r="AA14" i="3"/>
  <c r="AD14" i="3"/>
  <c r="Y14" i="3"/>
  <c r="Z14" i="4" s="1"/>
  <c r="X14" i="3"/>
  <c r="V14" i="3"/>
  <c r="V14" i="4" s="1"/>
  <c r="U14" i="3"/>
  <c r="AE12" i="3"/>
  <c r="AH12" i="4" s="1"/>
  <c r="AB12" i="3"/>
  <c r="AD12" i="4" s="1"/>
  <c r="AA12" i="3"/>
  <c r="AD12" i="3"/>
  <c r="Y12" i="3"/>
  <c r="Z12" i="4" s="1"/>
  <c r="X12" i="3"/>
  <c r="V12" i="3"/>
  <c r="V12" i="4" s="1"/>
  <c r="U12" i="3"/>
  <c r="AE11" i="3"/>
  <c r="AH11" i="4" s="1"/>
  <c r="AD11" i="3"/>
  <c r="Y11" i="3"/>
  <c r="Z11" i="4" s="1"/>
  <c r="AB11" i="3"/>
  <c r="AD11" i="4" s="1"/>
  <c r="AA11" i="3"/>
  <c r="X11" i="3"/>
  <c r="U11" i="3"/>
  <c r="V11" i="3"/>
  <c r="V11" i="4" s="1"/>
  <c r="AE85" i="3"/>
  <c r="AH85" i="4" s="1"/>
  <c r="AD85" i="3"/>
  <c r="AB85" i="3"/>
  <c r="AD85" i="4" s="1"/>
  <c r="AA85" i="3"/>
  <c r="Y85" i="3"/>
  <c r="Z85" i="4" s="1"/>
  <c r="X85" i="3"/>
  <c r="U85" i="3"/>
  <c r="V85" i="3"/>
  <c r="V85" i="4" s="1"/>
  <c r="AE83" i="3"/>
  <c r="AH83" i="4" s="1"/>
  <c r="AD83" i="3"/>
  <c r="Y83" i="3"/>
  <c r="Z83" i="4" s="1"/>
  <c r="X83" i="3"/>
  <c r="AB83" i="3"/>
  <c r="AD83" i="4" s="1"/>
  <c r="AA83" i="3"/>
  <c r="U83" i="3"/>
  <c r="V83" i="3"/>
  <c r="V83" i="4" s="1"/>
  <c r="AE81" i="3"/>
  <c r="AH81" i="4" s="1"/>
  <c r="AD81" i="3"/>
  <c r="AB81" i="3"/>
  <c r="AD81" i="4" s="1"/>
  <c r="AA81" i="3"/>
  <c r="Y81" i="3"/>
  <c r="Z81" i="4" s="1"/>
  <c r="X81" i="3"/>
  <c r="U81" i="3"/>
  <c r="V81" i="3"/>
  <c r="V81" i="4" s="1"/>
  <c r="AE79" i="3"/>
  <c r="AH79" i="4" s="1"/>
  <c r="AD79" i="3"/>
  <c r="Y79" i="3"/>
  <c r="Z79" i="4" s="1"/>
  <c r="X79" i="3"/>
  <c r="AB79" i="3"/>
  <c r="AD79" i="4" s="1"/>
  <c r="AA79" i="3"/>
  <c r="U79" i="3"/>
  <c r="V79" i="3"/>
  <c r="V79" i="4" s="1"/>
  <c r="AE77" i="3"/>
  <c r="AH77" i="4" s="1"/>
  <c r="AD77" i="3"/>
  <c r="AB77" i="3"/>
  <c r="AD77" i="4" s="1"/>
  <c r="AA77" i="3"/>
  <c r="Y77" i="3"/>
  <c r="Z77" i="4" s="1"/>
  <c r="X77" i="3"/>
  <c r="U77" i="3"/>
  <c r="V77" i="3"/>
  <c r="V77" i="4" s="1"/>
  <c r="AE75" i="3"/>
  <c r="AH75" i="4" s="1"/>
  <c r="AD75" i="3"/>
  <c r="Y75" i="3"/>
  <c r="Z75" i="4" s="1"/>
  <c r="X75" i="3"/>
  <c r="AB75" i="3"/>
  <c r="AD75" i="4" s="1"/>
  <c r="AA75" i="3"/>
  <c r="U75" i="3"/>
  <c r="V75" i="3"/>
  <c r="V75" i="4" s="1"/>
  <c r="AE73" i="3"/>
  <c r="AH73" i="4" s="1"/>
  <c r="AD73" i="3"/>
  <c r="AB73" i="3"/>
  <c r="AD73" i="4" s="1"/>
  <c r="AA73" i="3"/>
  <c r="Y73" i="3"/>
  <c r="Z73" i="4" s="1"/>
  <c r="X73" i="3"/>
  <c r="U73" i="3"/>
  <c r="V73" i="3"/>
  <c r="V73" i="4" s="1"/>
  <c r="AE71" i="3"/>
  <c r="AH71" i="4" s="1"/>
  <c r="AD71" i="3"/>
  <c r="AB71" i="3"/>
  <c r="AD71" i="4" s="1"/>
  <c r="AA71" i="3"/>
  <c r="Y71" i="3"/>
  <c r="Z71" i="4" s="1"/>
  <c r="X71" i="3"/>
  <c r="U71" i="3"/>
  <c r="V71" i="3"/>
  <c r="V71" i="4" s="1"/>
  <c r="AE69" i="3"/>
  <c r="AH69" i="4" s="1"/>
  <c r="AD69" i="3"/>
  <c r="Y69" i="3"/>
  <c r="Z69" i="4" s="1"/>
  <c r="X69" i="3"/>
  <c r="AB69" i="3"/>
  <c r="AD69" i="4" s="1"/>
  <c r="AA69" i="3"/>
  <c r="U69" i="3"/>
  <c r="V69" i="3"/>
  <c r="V69" i="4" s="1"/>
  <c r="AE67" i="3"/>
  <c r="AH67" i="4" s="1"/>
  <c r="AD67" i="3"/>
  <c r="AB67" i="3"/>
  <c r="AD67" i="4" s="1"/>
  <c r="AA67" i="3"/>
  <c r="Y67" i="3"/>
  <c r="Z67" i="4" s="1"/>
  <c r="X67" i="3"/>
  <c r="U67" i="3"/>
  <c r="V67" i="3"/>
  <c r="V67" i="4" s="1"/>
  <c r="AE65" i="3"/>
  <c r="AH65" i="4" s="1"/>
  <c r="AD65" i="3"/>
  <c r="Y65" i="3"/>
  <c r="Z65" i="4" s="1"/>
  <c r="X65" i="3"/>
  <c r="AB65" i="3"/>
  <c r="AD65" i="4" s="1"/>
  <c r="AA65" i="3"/>
  <c r="U65" i="3"/>
  <c r="V65" i="3"/>
  <c r="V65" i="4" s="1"/>
  <c r="AE63" i="3"/>
  <c r="AH63" i="4" s="1"/>
  <c r="AD63" i="3"/>
  <c r="AB63" i="3"/>
  <c r="AD63" i="4" s="1"/>
  <c r="AA63" i="3"/>
  <c r="Y63" i="3"/>
  <c r="Z63" i="4" s="1"/>
  <c r="X63" i="3"/>
  <c r="U63" i="3"/>
  <c r="V63" i="3"/>
  <c r="V63" i="4" s="1"/>
  <c r="AE61" i="3"/>
  <c r="AH61" i="4" s="1"/>
  <c r="AD61" i="3"/>
  <c r="Y61" i="3"/>
  <c r="Z61" i="4" s="1"/>
  <c r="X61" i="3"/>
  <c r="AB61" i="3"/>
  <c r="AD61" i="4" s="1"/>
  <c r="AA61" i="3"/>
  <c r="U61" i="3"/>
  <c r="V61" i="3"/>
  <c r="V61" i="4" s="1"/>
  <c r="AE59" i="3"/>
  <c r="AH59" i="4" s="1"/>
  <c r="AD59" i="3"/>
  <c r="AB59" i="3"/>
  <c r="AD59" i="4" s="1"/>
  <c r="AA59" i="3"/>
  <c r="Y59" i="3"/>
  <c r="Z59" i="4" s="1"/>
  <c r="X59" i="3"/>
  <c r="U59" i="3"/>
  <c r="V59" i="3"/>
  <c r="V59" i="4" s="1"/>
  <c r="AE57" i="3"/>
  <c r="AH57" i="4" s="1"/>
  <c r="AD57" i="3"/>
  <c r="Y57" i="3"/>
  <c r="Z57" i="4" s="1"/>
  <c r="X57" i="3"/>
  <c r="AB57" i="3"/>
  <c r="AD57" i="4" s="1"/>
  <c r="AA57" i="3"/>
  <c r="U57" i="3"/>
  <c r="V57" i="3"/>
  <c r="V57" i="4" s="1"/>
  <c r="AE55" i="3"/>
  <c r="AH55" i="4" s="1"/>
  <c r="AD55" i="3"/>
  <c r="AB55" i="3"/>
  <c r="AD55" i="4" s="1"/>
  <c r="AA55" i="3"/>
  <c r="Y55" i="3"/>
  <c r="Z55" i="4" s="1"/>
  <c r="X55" i="3"/>
  <c r="U55" i="3"/>
  <c r="V55" i="3"/>
  <c r="V55" i="4" s="1"/>
  <c r="AE53" i="3"/>
  <c r="AH53" i="4" s="1"/>
  <c r="AD53" i="3"/>
  <c r="Y53" i="3"/>
  <c r="Z53" i="4" s="1"/>
  <c r="X53" i="3"/>
  <c r="AB53" i="3"/>
  <c r="AD53" i="4" s="1"/>
  <c r="AA53" i="3"/>
  <c r="U53" i="3"/>
  <c r="V53" i="3"/>
  <c r="V53" i="4" s="1"/>
  <c r="AE51" i="3"/>
  <c r="AH51" i="4" s="1"/>
  <c r="AD51" i="3"/>
  <c r="AB51" i="3"/>
  <c r="AD51" i="4" s="1"/>
  <c r="AA51" i="3"/>
  <c r="Y51" i="3"/>
  <c r="Z51" i="4" s="1"/>
  <c r="X51" i="3"/>
  <c r="U51" i="3"/>
  <c r="V51" i="3"/>
  <c r="V51" i="4" s="1"/>
  <c r="AE49" i="3"/>
  <c r="AH49" i="4" s="1"/>
  <c r="AD49" i="3"/>
  <c r="Y49" i="3"/>
  <c r="Z49" i="4" s="1"/>
  <c r="X49" i="3"/>
  <c r="AB49" i="3"/>
  <c r="AD49" i="4" s="1"/>
  <c r="AA49" i="3"/>
  <c r="U49" i="3"/>
  <c r="V49" i="3"/>
  <c r="V49" i="4" s="1"/>
  <c r="AE47" i="3"/>
  <c r="AH47" i="4" s="1"/>
  <c r="AD47" i="3"/>
  <c r="AB47" i="3"/>
  <c r="AD47" i="4" s="1"/>
  <c r="AA47" i="3"/>
  <c r="Y47" i="3"/>
  <c r="Z47" i="4" s="1"/>
  <c r="X47" i="3"/>
  <c r="U47" i="3"/>
  <c r="V47" i="3"/>
  <c r="V47" i="4" s="1"/>
  <c r="AE45" i="3"/>
  <c r="AH45" i="4" s="1"/>
  <c r="AD45" i="3"/>
  <c r="Y45" i="3"/>
  <c r="Z45" i="4" s="1"/>
  <c r="X45" i="3"/>
  <c r="AB45" i="3"/>
  <c r="AD45" i="4" s="1"/>
  <c r="AA45" i="3"/>
  <c r="U45" i="3"/>
  <c r="V45" i="3"/>
  <c r="V45" i="4" s="1"/>
  <c r="AE43" i="3"/>
  <c r="AH43" i="4" s="1"/>
  <c r="AD43" i="3"/>
  <c r="AB43" i="3"/>
  <c r="AD43" i="4" s="1"/>
  <c r="AA43" i="3"/>
  <c r="Y43" i="3"/>
  <c r="Z43" i="4" s="1"/>
  <c r="X43" i="3"/>
  <c r="U43" i="3"/>
  <c r="V43" i="3"/>
  <c r="V43" i="4" s="1"/>
  <c r="AE41" i="3"/>
  <c r="AH41" i="4" s="1"/>
  <c r="AD41" i="3"/>
  <c r="X41" i="3"/>
  <c r="AB41" i="3"/>
  <c r="AD41" i="4" s="1"/>
  <c r="AA41" i="3"/>
  <c r="Y41" i="3"/>
  <c r="Z41" i="4" s="1"/>
  <c r="U41" i="3"/>
  <c r="V41" i="3"/>
  <c r="V41" i="4" s="1"/>
  <c r="AE39" i="3"/>
  <c r="AH39" i="4" s="1"/>
  <c r="AD39" i="3"/>
  <c r="Y39" i="3"/>
  <c r="Z39" i="4" s="1"/>
  <c r="AB39" i="3"/>
  <c r="AD39" i="4" s="1"/>
  <c r="AA39" i="3"/>
  <c r="X39" i="3"/>
  <c r="U39" i="3"/>
  <c r="V39" i="3"/>
  <c r="V39" i="4" s="1"/>
  <c r="AE37" i="3"/>
  <c r="AH37" i="4" s="1"/>
  <c r="AD37" i="3"/>
  <c r="X37" i="3"/>
  <c r="AB37" i="3"/>
  <c r="AD37" i="4" s="1"/>
  <c r="AA37" i="3"/>
  <c r="Y37" i="3"/>
  <c r="Z37" i="4" s="1"/>
  <c r="U37" i="3"/>
  <c r="V37" i="3"/>
  <c r="V37" i="4" s="1"/>
  <c r="AE35" i="3"/>
  <c r="AH35" i="4" s="1"/>
  <c r="AD35" i="3"/>
  <c r="Y35" i="3"/>
  <c r="Z35" i="4" s="1"/>
  <c r="AB35" i="3"/>
  <c r="AD35" i="4" s="1"/>
  <c r="AA35" i="3"/>
  <c r="X35" i="3"/>
  <c r="U35" i="3"/>
  <c r="V35" i="3"/>
  <c r="V35" i="4" s="1"/>
  <c r="AE33" i="3"/>
  <c r="AH33" i="4" s="1"/>
  <c r="AD33" i="3"/>
  <c r="X33" i="3"/>
  <c r="AB33" i="3"/>
  <c r="AD33" i="4" s="1"/>
  <c r="AA33" i="3"/>
  <c r="Y33" i="3"/>
  <c r="Z33" i="4" s="1"/>
  <c r="U33" i="3"/>
  <c r="V33" i="3"/>
  <c r="V33" i="4" s="1"/>
  <c r="AE31" i="3"/>
  <c r="AH31" i="4" s="1"/>
  <c r="AD31" i="3"/>
  <c r="Y31" i="3"/>
  <c r="Z31" i="4" s="1"/>
  <c r="AB31" i="3"/>
  <c r="AD31" i="4" s="1"/>
  <c r="AA31" i="3"/>
  <c r="X31" i="3"/>
  <c r="U31" i="3"/>
  <c r="V31" i="3"/>
  <c r="V31" i="4" s="1"/>
  <c r="AE29" i="3"/>
  <c r="AH29" i="4" s="1"/>
  <c r="AD29" i="3"/>
  <c r="X29" i="3"/>
  <c r="AB29" i="3"/>
  <c r="AD29" i="4" s="1"/>
  <c r="AA29" i="3"/>
  <c r="Y29" i="3"/>
  <c r="Z29" i="4" s="1"/>
  <c r="U29" i="3"/>
  <c r="V29" i="3"/>
  <c r="V29" i="4" s="1"/>
  <c r="AE27" i="3"/>
  <c r="AH27" i="4" s="1"/>
  <c r="AD27" i="3"/>
  <c r="Y27" i="3"/>
  <c r="Z27" i="4" s="1"/>
  <c r="AB27" i="3"/>
  <c r="AD27" i="4" s="1"/>
  <c r="AA27" i="3"/>
  <c r="X27" i="3"/>
  <c r="U27" i="3"/>
  <c r="V27" i="3"/>
  <c r="V27" i="4" s="1"/>
  <c r="AE25" i="3"/>
  <c r="AH25" i="4" s="1"/>
  <c r="AD25" i="3"/>
  <c r="AB25" i="3"/>
  <c r="AD25" i="4" s="1"/>
  <c r="AA25" i="3"/>
  <c r="Y25" i="3"/>
  <c r="Z25" i="4" s="1"/>
  <c r="X25" i="3"/>
  <c r="U25" i="3"/>
  <c r="V25" i="3"/>
  <c r="V25" i="4" s="1"/>
  <c r="AE23" i="3"/>
  <c r="AH23" i="4" s="1"/>
  <c r="AD23" i="3"/>
  <c r="Y23" i="3"/>
  <c r="Z23" i="4" s="1"/>
  <c r="X23" i="3"/>
  <c r="AB23" i="3"/>
  <c r="AD23" i="4" s="1"/>
  <c r="AA23" i="3"/>
  <c r="U23" i="3"/>
  <c r="V23" i="3"/>
  <c r="V23" i="4" s="1"/>
  <c r="AE21" i="3"/>
  <c r="AH21" i="4" s="1"/>
  <c r="AD21" i="3"/>
  <c r="X21" i="3"/>
  <c r="AB21" i="3"/>
  <c r="AD21" i="4" s="1"/>
  <c r="AA21" i="3"/>
  <c r="Y21" i="3"/>
  <c r="Z21" i="4" s="1"/>
  <c r="U21" i="3"/>
  <c r="V21" i="3"/>
  <c r="V21" i="4" s="1"/>
  <c r="AE19" i="3"/>
  <c r="AH19" i="4" s="1"/>
  <c r="AD19" i="3"/>
  <c r="Y19" i="3"/>
  <c r="Z19" i="4" s="1"/>
  <c r="AB19" i="3"/>
  <c r="AD19" i="4" s="1"/>
  <c r="AA19" i="3"/>
  <c r="X19" i="3"/>
  <c r="U19" i="3"/>
  <c r="V19" i="3"/>
  <c r="V19" i="4" s="1"/>
  <c r="AE17" i="3"/>
  <c r="AH17" i="4" s="1"/>
  <c r="AD17" i="3"/>
  <c r="X17" i="3"/>
  <c r="AB17" i="3"/>
  <c r="AD17" i="4" s="1"/>
  <c r="AA17" i="3"/>
  <c r="Y17" i="3"/>
  <c r="Z17" i="4" s="1"/>
  <c r="U17" i="3"/>
  <c r="V17" i="3"/>
  <c r="V17" i="4" s="1"/>
  <c r="AE15" i="3"/>
  <c r="AH15" i="4" s="1"/>
  <c r="AD15" i="3"/>
  <c r="Y15" i="3"/>
  <c r="Z15" i="4" s="1"/>
  <c r="AB15" i="3"/>
  <c r="AD15" i="4" s="1"/>
  <c r="AA15" i="3"/>
  <c r="X15" i="3"/>
  <c r="U15" i="3"/>
  <c r="V15" i="3"/>
  <c r="V15" i="4" s="1"/>
  <c r="AE13" i="3"/>
  <c r="AH13" i="4" s="1"/>
  <c r="AD13" i="3"/>
  <c r="X13" i="3"/>
  <c r="AB13" i="3"/>
  <c r="AD13" i="4" s="1"/>
  <c r="AA13" i="3"/>
  <c r="Y13" i="3"/>
  <c r="Z13" i="4" s="1"/>
  <c r="U13" i="3"/>
  <c r="V13" i="3"/>
  <c r="V13" i="4" s="1"/>
  <c r="AE10" i="3"/>
  <c r="AD10" i="3"/>
  <c r="Y10" i="3"/>
  <c r="AB10" i="3"/>
  <c r="AA10" i="3"/>
  <c r="X10" i="3"/>
  <c r="U10" i="3"/>
  <c r="V10" i="3"/>
  <c r="BQ86" i="3"/>
  <c r="BT86" i="3"/>
  <c r="BW86" i="3"/>
  <c r="BZ86" i="3"/>
  <c r="CC86" i="3"/>
  <c r="CF86" i="3"/>
  <c r="BN86" i="3"/>
  <c r="BV86" i="3"/>
  <c r="CE86" i="3"/>
  <c r="CB86" i="3"/>
  <c r="BY86" i="3"/>
  <c r="BS86" i="3"/>
  <c r="BU86" i="3" s="1"/>
  <c r="BM86" i="3"/>
  <c r="BO86" i="3" s="1"/>
  <c r="BP86" i="3"/>
  <c r="BJ86" i="3"/>
  <c r="BK86" i="3"/>
  <c r="BQ84" i="3"/>
  <c r="BT84" i="3"/>
  <c r="BW84" i="3"/>
  <c r="BZ84" i="3"/>
  <c r="CC84" i="3"/>
  <c r="CF84" i="3"/>
  <c r="BN84" i="3"/>
  <c r="BV84" i="3"/>
  <c r="CE84" i="3"/>
  <c r="CB84" i="3"/>
  <c r="BY84" i="3"/>
  <c r="BS84" i="3"/>
  <c r="BU84" i="3" s="1"/>
  <c r="BM84" i="3"/>
  <c r="BO84" i="3" s="1"/>
  <c r="BP84" i="3"/>
  <c r="BJ84" i="3"/>
  <c r="BK84" i="3"/>
  <c r="BQ82" i="3"/>
  <c r="BT82" i="3"/>
  <c r="BW82" i="3"/>
  <c r="BZ82" i="3"/>
  <c r="CC82" i="3"/>
  <c r="CF82" i="3"/>
  <c r="BN82" i="3"/>
  <c r="BV82" i="3"/>
  <c r="CE82" i="3"/>
  <c r="CB82" i="3"/>
  <c r="BY82" i="3"/>
  <c r="BS82" i="3"/>
  <c r="BU82" i="3" s="1"/>
  <c r="BM82" i="3"/>
  <c r="BO82" i="3" s="1"/>
  <c r="BP82" i="3"/>
  <c r="BJ82" i="3"/>
  <c r="BK82" i="3"/>
  <c r="BQ80" i="3"/>
  <c r="BT80" i="3"/>
  <c r="BW80" i="3"/>
  <c r="BZ80" i="3"/>
  <c r="CC80" i="3"/>
  <c r="CF80" i="3"/>
  <c r="BN80" i="3"/>
  <c r="BV80" i="3"/>
  <c r="CE80" i="3"/>
  <c r="CB80" i="3"/>
  <c r="BY80" i="3"/>
  <c r="BS80" i="3"/>
  <c r="BU80" i="3" s="1"/>
  <c r="BM80" i="3"/>
  <c r="BO80" i="3" s="1"/>
  <c r="BP80" i="3"/>
  <c r="BJ80" i="3"/>
  <c r="BK80" i="3"/>
  <c r="BQ78" i="3"/>
  <c r="BT78" i="3"/>
  <c r="BW78" i="3"/>
  <c r="BZ78" i="3"/>
  <c r="CC78" i="3"/>
  <c r="CF78" i="3"/>
  <c r="BN78" i="3"/>
  <c r="BV78" i="3"/>
  <c r="CE78" i="3"/>
  <c r="CB78" i="3"/>
  <c r="BY78" i="3"/>
  <c r="BS78" i="3"/>
  <c r="BU78" i="3" s="1"/>
  <c r="BM78" i="3"/>
  <c r="BO78" i="3" s="1"/>
  <c r="BP78" i="3"/>
  <c r="BJ78" i="3"/>
  <c r="BK78" i="3"/>
  <c r="BQ76" i="3"/>
  <c r="BT76" i="3"/>
  <c r="BW76" i="3"/>
  <c r="BZ76" i="3"/>
  <c r="CC76" i="3"/>
  <c r="CF76" i="3"/>
  <c r="BN76" i="3"/>
  <c r="BV76" i="3"/>
  <c r="CE76" i="3"/>
  <c r="CB76" i="3"/>
  <c r="BY76" i="3"/>
  <c r="BS76" i="3"/>
  <c r="BU76" i="3" s="1"/>
  <c r="BM76" i="3"/>
  <c r="BO76" i="3" s="1"/>
  <c r="BP76" i="3"/>
  <c r="BJ76" i="3"/>
  <c r="BK76" i="3"/>
  <c r="BQ74" i="3"/>
  <c r="BT74" i="3"/>
  <c r="BW74" i="3"/>
  <c r="BZ74" i="3"/>
  <c r="CC74" i="3"/>
  <c r="CF74" i="3"/>
  <c r="BN74" i="3"/>
  <c r="BV74" i="3"/>
  <c r="CE74" i="3"/>
  <c r="CB74" i="3"/>
  <c r="BY74" i="3"/>
  <c r="BS74" i="3"/>
  <c r="BU74" i="3" s="1"/>
  <c r="BM74" i="3"/>
  <c r="BO74" i="3" s="1"/>
  <c r="BP74" i="3"/>
  <c r="BJ74" i="3"/>
  <c r="BK74" i="3"/>
  <c r="BQ72" i="3"/>
  <c r="BT72" i="3"/>
  <c r="BW72" i="3"/>
  <c r="BZ72" i="3"/>
  <c r="CC72" i="3"/>
  <c r="CF72" i="3"/>
  <c r="BN72" i="3"/>
  <c r="BV72" i="3"/>
  <c r="CE72" i="3"/>
  <c r="CB72" i="3"/>
  <c r="BY72" i="3"/>
  <c r="BS72" i="3"/>
  <c r="BU72" i="3" s="1"/>
  <c r="BM72" i="3"/>
  <c r="BO72" i="3" s="1"/>
  <c r="BP72" i="3"/>
  <c r="BJ72" i="3"/>
  <c r="BK72" i="3"/>
  <c r="BQ70" i="3"/>
  <c r="BT70" i="3"/>
  <c r="BW70" i="3"/>
  <c r="BZ70" i="3"/>
  <c r="CC70" i="3"/>
  <c r="CF70" i="3"/>
  <c r="BN70" i="3"/>
  <c r="BV70" i="3"/>
  <c r="CE70" i="3"/>
  <c r="CB70" i="3"/>
  <c r="BY70" i="3"/>
  <c r="BS70" i="3"/>
  <c r="BU70" i="3" s="1"/>
  <c r="BM70" i="3"/>
  <c r="BO70" i="3" s="1"/>
  <c r="BP70" i="3"/>
  <c r="BJ70" i="3"/>
  <c r="BK70" i="3"/>
  <c r="BQ68" i="3"/>
  <c r="BT68" i="3"/>
  <c r="BW68" i="3"/>
  <c r="BZ68" i="3"/>
  <c r="CC68" i="3"/>
  <c r="CF68" i="3"/>
  <c r="BN68" i="3"/>
  <c r="BV68" i="3"/>
  <c r="CE68" i="3"/>
  <c r="CB68" i="3"/>
  <c r="BY68" i="3"/>
  <c r="BS68" i="3"/>
  <c r="BU68" i="3" s="1"/>
  <c r="BM68" i="3"/>
  <c r="BO68" i="3" s="1"/>
  <c r="BP68" i="3"/>
  <c r="BJ68" i="3"/>
  <c r="BK68" i="3"/>
  <c r="BQ66" i="3"/>
  <c r="BT66" i="3"/>
  <c r="BW66" i="3"/>
  <c r="BZ66" i="3"/>
  <c r="CC66" i="3"/>
  <c r="CF66" i="3"/>
  <c r="BN66" i="3"/>
  <c r="BV66" i="3"/>
  <c r="CE66" i="3"/>
  <c r="CB66" i="3"/>
  <c r="BY66" i="3"/>
  <c r="BS66" i="3"/>
  <c r="BU66" i="3" s="1"/>
  <c r="BM66" i="3"/>
  <c r="BO66" i="3" s="1"/>
  <c r="BP66" i="3"/>
  <c r="BJ66" i="3"/>
  <c r="BK66" i="3"/>
  <c r="BQ64" i="3"/>
  <c r="BT64" i="3"/>
  <c r="BW64" i="3"/>
  <c r="BZ64" i="3"/>
  <c r="CC64" i="3"/>
  <c r="CF64" i="3"/>
  <c r="BN64" i="3"/>
  <c r="BV64" i="3"/>
  <c r="CE64" i="3"/>
  <c r="CB64" i="3"/>
  <c r="BY64" i="3"/>
  <c r="BS64" i="3"/>
  <c r="BU64" i="3" s="1"/>
  <c r="BM64" i="3"/>
  <c r="BO64" i="3" s="1"/>
  <c r="BP64" i="3"/>
  <c r="BJ64" i="3"/>
  <c r="BK64" i="3"/>
  <c r="BQ62" i="3"/>
  <c r="BT62" i="3"/>
  <c r="BW62" i="3"/>
  <c r="BZ62" i="3"/>
  <c r="CC62" i="3"/>
  <c r="CF62" i="3"/>
  <c r="BN62" i="3"/>
  <c r="BV62" i="3"/>
  <c r="CE62" i="3"/>
  <c r="CB62" i="3"/>
  <c r="BY62" i="3"/>
  <c r="BS62" i="3"/>
  <c r="BU62" i="3" s="1"/>
  <c r="BM62" i="3"/>
  <c r="BO62" i="3" s="1"/>
  <c r="BP62" i="3"/>
  <c r="BJ62" i="3"/>
  <c r="BK62" i="3"/>
  <c r="BQ60" i="3"/>
  <c r="BT60" i="3"/>
  <c r="BW60" i="3"/>
  <c r="BZ60" i="3"/>
  <c r="CC60" i="3"/>
  <c r="CF60" i="3"/>
  <c r="BN60" i="3"/>
  <c r="BV60" i="3"/>
  <c r="CE60" i="3"/>
  <c r="CB60" i="3"/>
  <c r="BY60" i="3"/>
  <c r="BS60" i="3"/>
  <c r="BU60" i="3" s="1"/>
  <c r="BM60" i="3"/>
  <c r="BO60" i="3" s="1"/>
  <c r="BP60" i="3"/>
  <c r="BJ60" i="3"/>
  <c r="BK60" i="3"/>
  <c r="BQ58" i="3"/>
  <c r="BT58" i="3"/>
  <c r="BW58" i="3"/>
  <c r="BZ58" i="3"/>
  <c r="CC58" i="3"/>
  <c r="CF58" i="3"/>
  <c r="BN58" i="3"/>
  <c r="BV58" i="3"/>
  <c r="CE58" i="3"/>
  <c r="CB58" i="3"/>
  <c r="BY58" i="3"/>
  <c r="BS58" i="3"/>
  <c r="BU58" i="3" s="1"/>
  <c r="BM58" i="3"/>
  <c r="BO58" i="3" s="1"/>
  <c r="BP58" i="3"/>
  <c r="BJ58" i="3"/>
  <c r="BK58" i="3"/>
  <c r="BQ56" i="3"/>
  <c r="BT56" i="3"/>
  <c r="BW56" i="3"/>
  <c r="BZ56" i="3"/>
  <c r="CC56" i="3"/>
  <c r="CF56" i="3"/>
  <c r="BN56" i="3"/>
  <c r="BV56" i="3"/>
  <c r="CE56" i="3"/>
  <c r="CB56" i="3"/>
  <c r="BY56" i="3"/>
  <c r="BS56" i="3"/>
  <c r="BU56" i="3" s="1"/>
  <c r="BM56" i="3"/>
  <c r="BO56" i="3" s="1"/>
  <c r="BP56" i="3"/>
  <c r="BJ56" i="3"/>
  <c r="BK56" i="3"/>
  <c r="BQ54" i="3"/>
  <c r="BT54" i="3"/>
  <c r="BW54" i="3"/>
  <c r="BZ54" i="3"/>
  <c r="CC54" i="3"/>
  <c r="CF54" i="3"/>
  <c r="BN54" i="3"/>
  <c r="BV54" i="3"/>
  <c r="CE54" i="3"/>
  <c r="CB54" i="3"/>
  <c r="BY54" i="3"/>
  <c r="BS54" i="3"/>
  <c r="BU54" i="3" s="1"/>
  <c r="BM54" i="3"/>
  <c r="BO54" i="3" s="1"/>
  <c r="BP54" i="3"/>
  <c r="BJ54" i="3"/>
  <c r="BK54" i="3"/>
  <c r="BQ52" i="3"/>
  <c r="BT52" i="3"/>
  <c r="BW52" i="3"/>
  <c r="BZ52" i="3"/>
  <c r="CC52" i="3"/>
  <c r="CF52" i="3"/>
  <c r="BN52" i="3"/>
  <c r="BV52" i="3"/>
  <c r="CE52" i="3"/>
  <c r="CB52" i="3"/>
  <c r="BY52" i="3"/>
  <c r="BS52" i="3"/>
  <c r="BU52" i="3" s="1"/>
  <c r="BM52" i="3"/>
  <c r="BO52" i="3" s="1"/>
  <c r="BP52" i="3"/>
  <c r="BJ52" i="3"/>
  <c r="BK52" i="3"/>
  <c r="BQ50" i="3"/>
  <c r="BT50" i="3"/>
  <c r="BW50" i="3"/>
  <c r="BZ50" i="3"/>
  <c r="CC50" i="3"/>
  <c r="CF50" i="3"/>
  <c r="BN50" i="3"/>
  <c r="BV50" i="3"/>
  <c r="CE50" i="3"/>
  <c r="CB50" i="3"/>
  <c r="BY50" i="3"/>
  <c r="BS50" i="3"/>
  <c r="BU50" i="3" s="1"/>
  <c r="BM50" i="3"/>
  <c r="BO50" i="3" s="1"/>
  <c r="BP50" i="3"/>
  <c r="BJ50" i="3"/>
  <c r="BK50" i="3"/>
  <c r="BQ48" i="3"/>
  <c r="BT48" i="3"/>
  <c r="BW48" i="3"/>
  <c r="BZ48" i="3"/>
  <c r="CC48" i="3"/>
  <c r="CF48" i="3"/>
  <c r="BN48" i="3"/>
  <c r="BV48" i="3"/>
  <c r="CE48" i="3"/>
  <c r="CB48" i="3"/>
  <c r="BY48" i="3"/>
  <c r="BS48" i="3"/>
  <c r="BU48" i="3" s="1"/>
  <c r="BM48" i="3"/>
  <c r="BO48" i="3" s="1"/>
  <c r="BP48" i="3"/>
  <c r="BJ48" i="3"/>
  <c r="BK48" i="3"/>
  <c r="BQ46" i="3"/>
  <c r="BT46" i="3"/>
  <c r="BW46" i="3"/>
  <c r="BZ46" i="3"/>
  <c r="CC46" i="3"/>
  <c r="CF46" i="3"/>
  <c r="BN46" i="3"/>
  <c r="BV46" i="3"/>
  <c r="CE46" i="3"/>
  <c r="CB46" i="3"/>
  <c r="BY46" i="3"/>
  <c r="BS46" i="3"/>
  <c r="BU46" i="3" s="1"/>
  <c r="BM46" i="3"/>
  <c r="BO46" i="3" s="1"/>
  <c r="BP46" i="3"/>
  <c r="BJ46" i="3"/>
  <c r="BK46" i="3"/>
  <c r="BQ44" i="3"/>
  <c r="BT44" i="3"/>
  <c r="BW44" i="3"/>
  <c r="BZ44" i="3"/>
  <c r="CC44" i="3"/>
  <c r="CF44" i="3"/>
  <c r="BN44" i="3"/>
  <c r="BV44" i="3"/>
  <c r="CE44" i="3"/>
  <c r="CB44" i="3"/>
  <c r="BY44" i="3"/>
  <c r="BS44" i="3"/>
  <c r="BU44" i="3" s="1"/>
  <c r="BM44" i="3"/>
  <c r="BO44" i="3" s="1"/>
  <c r="BP44" i="3"/>
  <c r="BJ44" i="3"/>
  <c r="BK44" i="3"/>
  <c r="BQ42" i="3"/>
  <c r="BT42" i="3"/>
  <c r="BW42" i="3"/>
  <c r="BZ42" i="3"/>
  <c r="CC42" i="3"/>
  <c r="CF42" i="3"/>
  <c r="BN42" i="3"/>
  <c r="BV42" i="3"/>
  <c r="CE42" i="3"/>
  <c r="CB42" i="3"/>
  <c r="BY42" i="3"/>
  <c r="BS42" i="3"/>
  <c r="BU42" i="3" s="1"/>
  <c r="BM42" i="3"/>
  <c r="BO42" i="3" s="1"/>
  <c r="BP42" i="3"/>
  <c r="BJ42" i="3"/>
  <c r="BK42" i="3"/>
  <c r="BQ40" i="3"/>
  <c r="BT40" i="3"/>
  <c r="BW40" i="3"/>
  <c r="BZ40" i="3"/>
  <c r="CC40" i="3"/>
  <c r="CF40" i="3"/>
  <c r="BN40" i="3"/>
  <c r="BV40" i="3"/>
  <c r="CE40" i="3"/>
  <c r="CB40" i="3"/>
  <c r="BY40" i="3"/>
  <c r="BS40" i="3"/>
  <c r="BU40" i="3" s="1"/>
  <c r="BM40" i="3"/>
  <c r="BO40" i="3" s="1"/>
  <c r="BP40" i="3"/>
  <c r="BJ40" i="3"/>
  <c r="BK40" i="3"/>
  <c r="BQ38" i="3"/>
  <c r="BT38" i="3"/>
  <c r="BW38" i="3"/>
  <c r="BZ38" i="3"/>
  <c r="CC38" i="3"/>
  <c r="CF38" i="3"/>
  <c r="BN38" i="3"/>
  <c r="BV38" i="3"/>
  <c r="CE38" i="3"/>
  <c r="CB38" i="3"/>
  <c r="BY38" i="3"/>
  <c r="BS38" i="3"/>
  <c r="BU38" i="3" s="1"/>
  <c r="BM38" i="3"/>
  <c r="BO38" i="3" s="1"/>
  <c r="BP38" i="3"/>
  <c r="BJ38" i="3"/>
  <c r="BK38" i="3"/>
  <c r="BQ36" i="3"/>
  <c r="BT36" i="3"/>
  <c r="BW36" i="3"/>
  <c r="BZ36" i="3"/>
  <c r="CC36" i="3"/>
  <c r="CF36" i="3"/>
  <c r="BN36" i="3"/>
  <c r="BV36" i="3"/>
  <c r="CE36" i="3"/>
  <c r="CB36" i="3"/>
  <c r="BY36" i="3"/>
  <c r="BS36" i="3"/>
  <c r="BU36" i="3" s="1"/>
  <c r="BM36" i="3"/>
  <c r="BO36" i="3" s="1"/>
  <c r="BP36" i="3"/>
  <c r="BJ36" i="3"/>
  <c r="BK36" i="3"/>
  <c r="BQ34" i="3"/>
  <c r="BT34" i="3"/>
  <c r="BW34" i="3"/>
  <c r="BZ34" i="3"/>
  <c r="CC34" i="3"/>
  <c r="CF34" i="3"/>
  <c r="BN34" i="3"/>
  <c r="BV34" i="3"/>
  <c r="CE34" i="3"/>
  <c r="CB34" i="3"/>
  <c r="BY34" i="3"/>
  <c r="BS34" i="3"/>
  <c r="BU34" i="3" s="1"/>
  <c r="BM34" i="3"/>
  <c r="BO34" i="3" s="1"/>
  <c r="BP34" i="3"/>
  <c r="BJ34" i="3"/>
  <c r="BK34" i="3"/>
  <c r="BQ32" i="3"/>
  <c r="BT32" i="3"/>
  <c r="BW32" i="3"/>
  <c r="BZ32" i="3"/>
  <c r="CC32" i="3"/>
  <c r="CF32" i="3"/>
  <c r="BN32" i="3"/>
  <c r="BV32" i="3"/>
  <c r="CE32" i="3"/>
  <c r="CB32" i="3"/>
  <c r="BY32" i="3"/>
  <c r="BS32" i="3"/>
  <c r="BU32" i="3" s="1"/>
  <c r="BM32" i="3"/>
  <c r="BP32" i="3"/>
  <c r="BJ32" i="3"/>
  <c r="BK32" i="3"/>
  <c r="BQ30" i="3"/>
  <c r="BT30" i="3"/>
  <c r="BW30" i="3"/>
  <c r="BZ30" i="3"/>
  <c r="CC30" i="3"/>
  <c r="CF30" i="3"/>
  <c r="BN30" i="3"/>
  <c r="BV30" i="3"/>
  <c r="CE30" i="3"/>
  <c r="CB30" i="3"/>
  <c r="BY30" i="3"/>
  <c r="BS30" i="3"/>
  <c r="BU30" i="3" s="1"/>
  <c r="BM30" i="3"/>
  <c r="BO30" i="3" s="1"/>
  <c r="BP30" i="3"/>
  <c r="BJ30" i="3"/>
  <c r="BK30" i="3"/>
  <c r="BQ28" i="3"/>
  <c r="BT28" i="3"/>
  <c r="BW28" i="3"/>
  <c r="BZ28" i="3"/>
  <c r="CC28" i="3"/>
  <c r="CF28" i="3"/>
  <c r="BN28" i="3"/>
  <c r="BV28" i="3"/>
  <c r="CE28" i="3"/>
  <c r="CB28" i="3"/>
  <c r="BY28" i="3"/>
  <c r="BS28" i="3"/>
  <c r="BU28" i="3" s="1"/>
  <c r="BM28" i="3"/>
  <c r="BO28" i="3" s="1"/>
  <c r="BP28" i="3"/>
  <c r="BJ28" i="3"/>
  <c r="BK28" i="3"/>
  <c r="BQ26" i="3"/>
  <c r="BT26" i="3"/>
  <c r="BW26" i="3"/>
  <c r="BZ26" i="3"/>
  <c r="CC26" i="3"/>
  <c r="CF26" i="3"/>
  <c r="BN26" i="3"/>
  <c r="BV26" i="3"/>
  <c r="CE26" i="3"/>
  <c r="CB26" i="3"/>
  <c r="BY26" i="3"/>
  <c r="BS26" i="3"/>
  <c r="BU26" i="3" s="1"/>
  <c r="BM26" i="3"/>
  <c r="BP26" i="3"/>
  <c r="BJ26" i="3"/>
  <c r="BK26" i="3"/>
  <c r="BQ24" i="3"/>
  <c r="BT24" i="3"/>
  <c r="BW24" i="3"/>
  <c r="BZ24" i="3"/>
  <c r="CC24" i="3"/>
  <c r="CF24" i="3"/>
  <c r="BN24" i="3"/>
  <c r="BV24" i="3"/>
  <c r="CE24" i="3"/>
  <c r="CB24" i="3"/>
  <c r="BY24" i="3"/>
  <c r="BS24" i="3"/>
  <c r="BU24" i="3" s="1"/>
  <c r="BM24" i="3"/>
  <c r="BP24" i="3"/>
  <c r="BJ24" i="3"/>
  <c r="BK24" i="3"/>
  <c r="BQ22" i="3"/>
  <c r="BT22" i="3"/>
  <c r="BW22" i="3"/>
  <c r="BZ22" i="3"/>
  <c r="CC22" i="3"/>
  <c r="CF22" i="3"/>
  <c r="BN22" i="3"/>
  <c r="BV22" i="3"/>
  <c r="CE22" i="3"/>
  <c r="CB22" i="3"/>
  <c r="BY22" i="3"/>
  <c r="BS22" i="3"/>
  <c r="BU22" i="3" s="1"/>
  <c r="BM22" i="3"/>
  <c r="BO22" i="3" s="1"/>
  <c r="BP22" i="3"/>
  <c r="BJ22" i="3"/>
  <c r="BK22" i="3"/>
  <c r="BQ20" i="3"/>
  <c r="BT20" i="3"/>
  <c r="BW20" i="3"/>
  <c r="BZ20" i="3"/>
  <c r="CC20" i="3"/>
  <c r="CF20" i="3"/>
  <c r="BN20" i="3"/>
  <c r="BV20" i="3"/>
  <c r="CE20" i="3"/>
  <c r="CB20" i="3"/>
  <c r="BY20" i="3"/>
  <c r="BS20" i="3"/>
  <c r="BU20" i="3" s="1"/>
  <c r="BM20" i="3"/>
  <c r="BO20" i="3" s="1"/>
  <c r="BP20" i="3"/>
  <c r="BJ20" i="3"/>
  <c r="BK20" i="3"/>
  <c r="BQ18" i="3"/>
  <c r="BT18" i="3"/>
  <c r="BW18" i="3"/>
  <c r="BZ18" i="3"/>
  <c r="CC18" i="3"/>
  <c r="CF18" i="3"/>
  <c r="BN18" i="3"/>
  <c r="BV18" i="3"/>
  <c r="CE18" i="3"/>
  <c r="CB18" i="3"/>
  <c r="BY18" i="3"/>
  <c r="BS18" i="3"/>
  <c r="BU18" i="3" s="1"/>
  <c r="BM18" i="3"/>
  <c r="BO18" i="3" s="1"/>
  <c r="BP18" i="3"/>
  <c r="BJ18" i="3"/>
  <c r="BK18" i="3"/>
  <c r="BQ16" i="3"/>
  <c r="BT16" i="3"/>
  <c r="BW16" i="3"/>
  <c r="BZ16" i="3"/>
  <c r="CC16" i="3"/>
  <c r="CF16" i="3"/>
  <c r="BN16" i="3"/>
  <c r="BV16" i="3"/>
  <c r="CE16" i="3"/>
  <c r="CB16" i="3"/>
  <c r="BY16" i="3"/>
  <c r="BS16" i="3"/>
  <c r="BU16" i="3" s="1"/>
  <c r="BM16" i="3"/>
  <c r="BP16" i="3"/>
  <c r="BJ16" i="3"/>
  <c r="BK16" i="3"/>
  <c r="BQ14" i="3"/>
  <c r="BT14" i="3"/>
  <c r="BW14" i="3"/>
  <c r="BZ14" i="3"/>
  <c r="CC14" i="3"/>
  <c r="CF14" i="3"/>
  <c r="BN14" i="3"/>
  <c r="BV14" i="3"/>
  <c r="CE14" i="3"/>
  <c r="CB14" i="3"/>
  <c r="BY14" i="3"/>
  <c r="BS14" i="3"/>
  <c r="BU14" i="3" s="1"/>
  <c r="BM14" i="3"/>
  <c r="BP14" i="3"/>
  <c r="BJ14" i="3"/>
  <c r="BK14" i="3"/>
  <c r="BQ12" i="3"/>
  <c r="BT12" i="3"/>
  <c r="BW12" i="3"/>
  <c r="BZ12" i="3"/>
  <c r="CC12" i="3"/>
  <c r="CF12" i="3"/>
  <c r="BN12" i="3"/>
  <c r="BV12" i="3"/>
  <c r="CE12" i="3"/>
  <c r="CB12" i="3"/>
  <c r="BY12" i="3"/>
  <c r="BS12" i="3"/>
  <c r="BU12" i="3" s="1"/>
  <c r="BM12" i="3"/>
  <c r="BP12" i="3"/>
  <c r="BJ12" i="3"/>
  <c r="BK12" i="3"/>
  <c r="BQ11" i="3"/>
  <c r="BT11" i="3"/>
  <c r="BW11" i="3"/>
  <c r="BZ11" i="3"/>
  <c r="CC11" i="3"/>
  <c r="CF11" i="3"/>
  <c r="BN11" i="3"/>
  <c r="CE11" i="3"/>
  <c r="CG11" i="3" s="1"/>
  <c r="CB11" i="3"/>
  <c r="CD11" i="3" s="1"/>
  <c r="BY11" i="3"/>
  <c r="CA11" i="3" s="1"/>
  <c r="BS11" i="3"/>
  <c r="BV11" i="3"/>
  <c r="BP11" i="3"/>
  <c r="BR11" i="3" s="1"/>
  <c r="BM11" i="3"/>
  <c r="BK11" i="3"/>
  <c r="BJ11" i="3"/>
  <c r="BQ85" i="3"/>
  <c r="BT85" i="3"/>
  <c r="BW85" i="3"/>
  <c r="BZ85" i="3"/>
  <c r="CC85" i="3"/>
  <c r="CF85" i="3"/>
  <c r="CE85" i="3"/>
  <c r="CB85" i="3"/>
  <c r="BY85" i="3"/>
  <c r="BN85" i="3"/>
  <c r="BV85" i="3"/>
  <c r="BX85" i="3" s="1"/>
  <c r="BP85" i="3"/>
  <c r="BS85" i="3"/>
  <c r="BM85" i="3"/>
  <c r="BO85" i="3" s="1"/>
  <c r="BK85" i="3"/>
  <c r="BJ85" i="3"/>
  <c r="BQ83" i="3"/>
  <c r="BT83" i="3"/>
  <c r="BW83" i="3"/>
  <c r="BZ83" i="3"/>
  <c r="CC83" i="3"/>
  <c r="CF83" i="3"/>
  <c r="CE83" i="3"/>
  <c r="CB83" i="3"/>
  <c r="BY83" i="3"/>
  <c r="BN83" i="3"/>
  <c r="BV83" i="3"/>
  <c r="BX83" i="3" s="1"/>
  <c r="BP83" i="3"/>
  <c r="BM83" i="3"/>
  <c r="BS83" i="3"/>
  <c r="BU83" i="3" s="1"/>
  <c r="BK83" i="3"/>
  <c r="BJ83" i="3"/>
  <c r="BQ81" i="3"/>
  <c r="BT81" i="3"/>
  <c r="BW81" i="3"/>
  <c r="BZ81" i="3"/>
  <c r="CC81" i="3"/>
  <c r="CF81" i="3"/>
  <c r="CE81" i="3"/>
  <c r="CB81" i="3"/>
  <c r="BY81" i="3"/>
  <c r="BN81" i="3"/>
  <c r="BV81" i="3"/>
  <c r="BX81" i="3" s="1"/>
  <c r="BP81" i="3"/>
  <c r="BS81" i="3"/>
  <c r="BM81" i="3"/>
  <c r="BO81" i="3" s="1"/>
  <c r="BK81" i="3"/>
  <c r="BJ81" i="3"/>
  <c r="BQ79" i="3"/>
  <c r="BT79" i="3"/>
  <c r="BW79" i="3"/>
  <c r="BZ79" i="3"/>
  <c r="CC79" i="3"/>
  <c r="CF79" i="3"/>
  <c r="CE79" i="3"/>
  <c r="CB79" i="3"/>
  <c r="BY79" i="3"/>
  <c r="BN79" i="3"/>
  <c r="BV79" i="3"/>
  <c r="BX79" i="3" s="1"/>
  <c r="BP79" i="3"/>
  <c r="BM79" i="3"/>
  <c r="BS79" i="3"/>
  <c r="BU79" i="3" s="1"/>
  <c r="BK79" i="3"/>
  <c r="BJ79" i="3"/>
  <c r="BQ77" i="3"/>
  <c r="BT77" i="3"/>
  <c r="BW77" i="3"/>
  <c r="BZ77" i="3"/>
  <c r="CC77" i="3"/>
  <c r="CF77" i="3"/>
  <c r="CE77" i="3"/>
  <c r="CB77" i="3"/>
  <c r="BY77" i="3"/>
  <c r="BN77" i="3"/>
  <c r="BV77" i="3"/>
  <c r="BX77" i="3" s="1"/>
  <c r="BP77" i="3"/>
  <c r="BS77" i="3"/>
  <c r="BM77" i="3"/>
  <c r="BO77" i="3" s="1"/>
  <c r="BK77" i="3"/>
  <c r="BJ77" i="3"/>
  <c r="BQ75" i="3"/>
  <c r="BT75" i="3"/>
  <c r="BW75" i="3"/>
  <c r="BZ75" i="3"/>
  <c r="CC75" i="3"/>
  <c r="CF75" i="3"/>
  <c r="CE75" i="3"/>
  <c r="CB75" i="3"/>
  <c r="BY75" i="3"/>
  <c r="BN75" i="3"/>
  <c r="BV75" i="3"/>
  <c r="BX75" i="3" s="1"/>
  <c r="BP75" i="3"/>
  <c r="BS75" i="3"/>
  <c r="BM75" i="3"/>
  <c r="BO75" i="3" s="1"/>
  <c r="BK75" i="3"/>
  <c r="BJ75" i="3"/>
  <c r="BQ73" i="3"/>
  <c r="BT73" i="3"/>
  <c r="BW73" i="3"/>
  <c r="BZ73" i="3"/>
  <c r="CC73" i="3"/>
  <c r="CF73" i="3"/>
  <c r="BN73" i="3"/>
  <c r="CE73" i="3"/>
  <c r="CG73" i="3" s="1"/>
  <c r="CB73" i="3"/>
  <c r="CD73" i="3" s="1"/>
  <c r="BY73" i="3"/>
  <c r="CA73" i="3" s="1"/>
  <c r="BV73" i="3"/>
  <c r="BX73" i="3" s="1"/>
  <c r="BP73" i="3"/>
  <c r="BS73" i="3"/>
  <c r="BM73" i="3"/>
  <c r="BK73" i="3"/>
  <c r="BJ73" i="3"/>
  <c r="BQ71" i="3"/>
  <c r="BT71" i="3"/>
  <c r="BW71" i="3"/>
  <c r="BZ71" i="3"/>
  <c r="CC71" i="3"/>
  <c r="CF71" i="3"/>
  <c r="CE71" i="3"/>
  <c r="CB71" i="3"/>
  <c r="BY71" i="3"/>
  <c r="BN71" i="3"/>
  <c r="BV71" i="3"/>
  <c r="BX71" i="3" s="1"/>
  <c r="BP71" i="3"/>
  <c r="BS71" i="3"/>
  <c r="BM71" i="3"/>
  <c r="BO71" i="3" s="1"/>
  <c r="BK71" i="3"/>
  <c r="BJ71" i="3"/>
  <c r="BQ69" i="3"/>
  <c r="BT69" i="3"/>
  <c r="BW69" i="3"/>
  <c r="BZ69" i="3"/>
  <c r="CC69" i="3"/>
  <c r="CF69" i="3"/>
  <c r="BN69" i="3"/>
  <c r="CE69" i="3"/>
  <c r="CG69" i="3" s="1"/>
  <c r="CB69" i="3"/>
  <c r="CD69" i="3" s="1"/>
  <c r="BY69" i="3"/>
  <c r="CA69" i="3" s="1"/>
  <c r="BV69" i="3"/>
  <c r="BX69" i="3" s="1"/>
  <c r="BP69" i="3"/>
  <c r="BS69" i="3"/>
  <c r="BM69" i="3"/>
  <c r="BK69" i="3"/>
  <c r="BJ69" i="3"/>
  <c r="BQ67" i="3"/>
  <c r="BT67" i="3"/>
  <c r="BW67" i="3"/>
  <c r="BZ67" i="3"/>
  <c r="CC67" i="3"/>
  <c r="CF67" i="3"/>
  <c r="BN67" i="3"/>
  <c r="CE67" i="3"/>
  <c r="CG67" i="3" s="1"/>
  <c r="CB67" i="3"/>
  <c r="CD67" i="3" s="1"/>
  <c r="BY67" i="3"/>
  <c r="CA67" i="3" s="1"/>
  <c r="BV67" i="3"/>
  <c r="BX67" i="3" s="1"/>
  <c r="BP67" i="3"/>
  <c r="BS67" i="3"/>
  <c r="BM67" i="3"/>
  <c r="BK67" i="3"/>
  <c r="BJ67" i="3"/>
  <c r="BQ65" i="3"/>
  <c r="BT65" i="3"/>
  <c r="BW65" i="3"/>
  <c r="BZ65" i="3"/>
  <c r="CC65" i="3"/>
  <c r="CF65" i="3"/>
  <c r="BN65" i="3"/>
  <c r="CE65" i="3"/>
  <c r="CG65" i="3" s="1"/>
  <c r="CB65" i="3"/>
  <c r="CD65" i="3" s="1"/>
  <c r="BY65" i="3"/>
  <c r="CA65" i="3" s="1"/>
  <c r="BV65" i="3"/>
  <c r="BX65" i="3" s="1"/>
  <c r="BP65" i="3"/>
  <c r="BS65" i="3"/>
  <c r="BM65" i="3"/>
  <c r="BK65" i="3"/>
  <c r="BJ65" i="3"/>
  <c r="BQ63" i="3"/>
  <c r="BT63" i="3"/>
  <c r="BW63" i="3"/>
  <c r="BZ63" i="3"/>
  <c r="CC63" i="3"/>
  <c r="CF63" i="3"/>
  <c r="BN63" i="3"/>
  <c r="CE63" i="3"/>
  <c r="CB63" i="3"/>
  <c r="CD63" i="3" s="1"/>
  <c r="BY63" i="3"/>
  <c r="CA63" i="3" s="1"/>
  <c r="BV63" i="3"/>
  <c r="BX63" i="3" s="1"/>
  <c r="BP63" i="3"/>
  <c r="BS63" i="3"/>
  <c r="BM63" i="3"/>
  <c r="BK63" i="3"/>
  <c r="BJ63" i="3"/>
  <c r="BQ61" i="3"/>
  <c r="BT61" i="3"/>
  <c r="BW61" i="3"/>
  <c r="BZ61" i="3"/>
  <c r="CC61" i="3"/>
  <c r="CF61" i="3"/>
  <c r="BN61" i="3"/>
  <c r="CE61" i="3"/>
  <c r="CG61" i="3" s="1"/>
  <c r="CB61" i="3"/>
  <c r="CD61" i="3" s="1"/>
  <c r="BY61" i="3"/>
  <c r="CA61" i="3" s="1"/>
  <c r="BV61" i="3"/>
  <c r="BX61" i="3" s="1"/>
  <c r="BP61" i="3"/>
  <c r="BS61" i="3"/>
  <c r="BM61" i="3"/>
  <c r="BK61" i="3"/>
  <c r="BJ61" i="3"/>
  <c r="BQ59" i="3"/>
  <c r="BT59" i="3"/>
  <c r="BW59" i="3"/>
  <c r="BZ59" i="3"/>
  <c r="CC59" i="3"/>
  <c r="CF59" i="3"/>
  <c r="BN59" i="3"/>
  <c r="CE59" i="3"/>
  <c r="CG59" i="3" s="1"/>
  <c r="CB59" i="3"/>
  <c r="CD59" i="3" s="1"/>
  <c r="BY59" i="3"/>
  <c r="CA59" i="3" s="1"/>
  <c r="BV59" i="3"/>
  <c r="BX59" i="3" s="1"/>
  <c r="BP59" i="3"/>
  <c r="BS59" i="3"/>
  <c r="BM59" i="3"/>
  <c r="BK59" i="3"/>
  <c r="BJ59" i="3"/>
  <c r="BQ57" i="3"/>
  <c r="BT57" i="3"/>
  <c r="BW57" i="3"/>
  <c r="BZ57" i="3"/>
  <c r="CC57" i="3"/>
  <c r="CF57" i="3"/>
  <c r="BN57" i="3"/>
  <c r="CE57" i="3"/>
  <c r="CG57" i="3" s="1"/>
  <c r="CB57" i="3"/>
  <c r="CD57" i="3" s="1"/>
  <c r="BY57" i="3"/>
  <c r="CA57" i="3" s="1"/>
  <c r="BV57" i="3"/>
  <c r="BX57" i="3" s="1"/>
  <c r="BP57" i="3"/>
  <c r="BS57" i="3"/>
  <c r="BM57" i="3"/>
  <c r="BK57" i="3"/>
  <c r="BJ57" i="3"/>
  <c r="BQ55" i="3"/>
  <c r="BT55" i="3"/>
  <c r="BW55" i="3"/>
  <c r="BZ55" i="3"/>
  <c r="CC55" i="3"/>
  <c r="CF55" i="3"/>
  <c r="BN55" i="3"/>
  <c r="CE55" i="3"/>
  <c r="CG55" i="3" s="1"/>
  <c r="CB55" i="3"/>
  <c r="CD55" i="3" s="1"/>
  <c r="BY55" i="3"/>
  <c r="CA55" i="3" s="1"/>
  <c r="BV55" i="3"/>
  <c r="BX55" i="3" s="1"/>
  <c r="BP55" i="3"/>
  <c r="BS55" i="3"/>
  <c r="BM55" i="3"/>
  <c r="BK55" i="3"/>
  <c r="BJ55" i="3"/>
  <c r="BQ53" i="3"/>
  <c r="BT53" i="3"/>
  <c r="BW53" i="3"/>
  <c r="BZ53" i="3"/>
  <c r="CC53" i="3"/>
  <c r="CF53" i="3"/>
  <c r="BN53" i="3"/>
  <c r="CE53" i="3"/>
  <c r="CG53" i="3" s="1"/>
  <c r="CB53" i="3"/>
  <c r="CD53" i="3" s="1"/>
  <c r="BY53" i="3"/>
  <c r="CA53" i="3" s="1"/>
  <c r="BV53" i="3"/>
  <c r="BX53" i="3" s="1"/>
  <c r="BP53" i="3"/>
  <c r="BS53" i="3"/>
  <c r="BM53" i="3"/>
  <c r="BK53" i="3"/>
  <c r="BJ53" i="3"/>
  <c r="BQ51" i="3"/>
  <c r="BT51" i="3"/>
  <c r="BW51" i="3"/>
  <c r="BZ51" i="3"/>
  <c r="CC51" i="3"/>
  <c r="CF51" i="3"/>
  <c r="BN51" i="3"/>
  <c r="CE51" i="3"/>
  <c r="CB51" i="3"/>
  <c r="CD51" i="3" s="1"/>
  <c r="BY51" i="3"/>
  <c r="CA51" i="3" s="1"/>
  <c r="BV51" i="3"/>
  <c r="BX51" i="3" s="1"/>
  <c r="BP51" i="3"/>
  <c r="BS51" i="3"/>
  <c r="BM51" i="3"/>
  <c r="BK51" i="3"/>
  <c r="BJ51" i="3"/>
  <c r="BQ49" i="3"/>
  <c r="BT49" i="3"/>
  <c r="BW49" i="3"/>
  <c r="BZ49" i="3"/>
  <c r="CC49" i="3"/>
  <c r="CF49" i="3"/>
  <c r="BN49" i="3"/>
  <c r="CE49" i="3"/>
  <c r="CB49" i="3"/>
  <c r="CD49" i="3" s="1"/>
  <c r="BY49" i="3"/>
  <c r="CA49" i="3" s="1"/>
  <c r="BV49" i="3"/>
  <c r="BX49" i="3" s="1"/>
  <c r="BP49" i="3"/>
  <c r="BS49" i="3"/>
  <c r="BM49" i="3"/>
  <c r="BK49" i="3"/>
  <c r="BJ49" i="3"/>
  <c r="BQ47" i="3"/>
  <c r="BT47" i="3"/>
  <c r="BW47" i="3"/>
  <c r="BZ47" i="3"/>
  <c r="CC47" i="3"/>
  <c r="CF47" i="3"/>
  <c r="BN47" i="3"/>
  <c r="CE47" i="3"/>
  <c r="CB47" i="3"/>
  <c r="CD47" i="3" s="1"/>
  <c r="BY47" i="3"/>
  <c r="CA47" i="3" s="1"/>
  <c r="BV47" i="3"/>
  <c r="BX47" i="3" s="1"/>
  <c r="BP47" i="3"/>
  <c r="BS47" i="3"/>
  <c r="BM47" i="3"/>
  <c r="BK47" i="3"/>
  <c r="BJ47" i="3"/>
  <c r="BQ45" i="3"/>
  <c r="BT45" i="3"/>
  <c r="BW45" i="3"/>
  <c r="BZ45" i="3"/>
  <c r="CC45" i="3"/>
  <c r="CF45" i="3"/>
  <c r="BN45" i="3"/>
  <c r="CE45" i="3"/>
  <c r="CB45" i="3"/>
  <c r="CD45" i="3" s="1"/>
  <c r="BY45" i="3"/>
  <c r="CA45" i="3" s="1"/>
  <c r="BV45" i="3"/>
  <c r="BX45" i="3" s="1"/>
  <c r="BP45" i="3"/>
  <c r="BS45" i="3"/>
  <c r="BM45" i="3"/>
  <c r="BK45" i="3"/>
  <c r="BJ45" i="3"/>
  <c r="BQ43" i="3"/>
  <c r="BT43" i="3"/>
  <c r="BW43" i="3"/>
  <c r="BZ43" i="3"/>
  <c r="CC43" i="3"/>
  <c r="CF43" i="3"/>
  <c r="BN43" i="3"/>
  <c r="CE43" i="3"/>
  <c r="CB43" i="3"/>
  <c r="CD43" i="3" s="1"/>
  <c r="BY43" i="3"/>
  <c r="CA43" i="3" s="1"/>
  <c r="BV43" i="3"/>
  <c r="BX43" i="3" s="1"/>
  <c r="BP43" i="3"/>
  <c r="BS43" i="3"/>
  <c r="BM43" i="3"/>
  <c r="BK43" i="3"/>
  <c r="BJ43" i="3"/>
  <c r="BQ41" i="3"/>
  <c r="BT41" i="3"/>
  <c r="BW41" i="3"/>
  <c r="BZ41" i="3"/>
  <c r="CC41" i="3"/>
  <c r="CF41" i="3"/>
  <c r="BN41" i="3"/>
  <c r="CE41" i="3"/>
  <c r="CB41" i="3"/>
  <c r="CD41" i="3" s="1"/>
  <c r="BY41" i="3"/>
  <c r="CA41" i="3" s="1"/>
  <c r="BV41" i="3"/>
  <c r="BX41" i="3" s="1"/>
  <c r="BP41" i="3"/>
  <c r="BS41" i="3"/>
  <c r="BM41" i="3"/>
  <c r="BK41" i="3"/>
  <c r="BJ41" i="3"/>
  <c r="BQ39" i="3"/>
  <c r="BT39" i="3"/>
  <c r="BW39" i="3"/>
  <c r="BZ39" i="3"/>
  <c r="CC39" i="3"/>
  <c r="CF39" i="3"/>
  <c r="BN39" i="3"/>
  <c r="CE39" i="3"/>
  <c r="CB39" i="3"/>
  <c r="CD39" i="3" s="1"/>
  <c r="BY39" i="3"/>
  <c r="CA39" i="3" s="1"/>
  <c r="BV39" i="3"/>
  <c r="BX39" i="3" s="1"/>
  <c r="BP39" i="3"/>
  <c r="BS39" i="3"/>
  <c r="BM39" i="3"/>
  <c r="BK39" i="3"/>
  <c r="BJ39" i="3"/>
  <c r="BQ37" i="3"/>
  <c r="BT37" i="3"/>
  <c r="BW37" i="3"/>
  <c r="BZ37" i="3"/>
  <c r="CC37" i="3"/>
  <c r="CF37" i="3"/>
  <c r="BN37" i="3"/>
  <c r="CE37" i="3"/>
  <c r="CB37" i="3"/>
  <c r="CD37" i="3" s="1"/>
  <c r="BY37" i="3"/>
  <c r="CA37" i="3" s="1"/>
  <c r="BV37" i="3"/>
  <c r="BX37" i="3" s="1"/>
  <c r="BP37" i="3"/>
  <c r="BS37" i="3"/>
  <c r="BM37" i="3"/>
  <c r="BK37" i="3"/>
  <c r="BJ37" i="3"/>
  <c r="BQ35" i="3"/>
  <c r="BT35" i="3"/>
  <c r="BW35" i="3"/>
  <c r="BZ35" i="3"/>
  <c r="CC35" i="3"/>
  <c r="CF35" i="3"/>
  <c r="BN35" i="3"/>
  <c r="CE35" i="3"/>
  <c r="CB35" i="3"/>
  <c r="CD35" i="3" s="1"/>
  <c r="BY35" i="3"/>
  <c r="CA35" i="3" s="1"/>
  <c r="BV35" i="3"/>
  <c r="BX35" i="3" s="1"/>
  <c r="BP35" i="3"/>
  <c r="BS35" i="3"/>
  <c r="BM35" i="3"/>
  <c r="BK35" i="3"/>
  <c r="BJ35" i="3"/>
  <c r="BQ33" i="3"/>
  <c r="BT33" i="3"/>
  <c r="BW33" i="3"/>
  <c r="BZ33" i="3"/>
  <c r="CC33" i="3"/>
  <c r="CF33" i="3"/>
  <c r="BN33" i="3"/>
  <c r="CE33" i="3"/>
  <c r="CB33" i="3"/>
  <c r="CD33" i="3" s="1"/>
  <c r="BY33" i="3"/>
  <c r="CA33" i="3" s="1"/>
  <c r="BV33" i="3"/>
  <c r="BX33" i="3" s="1"/>
  <c r="BP33" i="3"/>
  <c r="BS33" i="3"/>
  <c r="BM33" i="3"/>
  <c r="BK33" i="3"/>
  <c r="BJ33" i="3"/>
  <c r="BQ31" i="3"/>
  <c r="BT31" i="3"/>
  <c r="BW31" i="3"/>
  <c r="BZ31" i="3"/>
  <c r="CC31" i="3"/>
  <c r="CF31" i="3"/>
  <c r="BN31" i="3"/>
  <c r="CE31" i="3"/>
  <c r="CB31" i="3"/>
  <c r="CD31" i="3" s="1"/>
  <c r="BY31" i="3"/>
  <c r="CA31" i="3" s="1"/>
  <c r="BV31" i="3"/>
  <c r="BX31" i="3" s="1"/>
  <c r="BP31" i="3"/>
  <c r="BS31" i="3"/>
  <c r="BM31" i="3"/>
  <c r="BK31" i="3"/>
  <c r="BJ31" i="3"/>
  <c r="BQ29" i="3"/>
  <c r="BT29" i="3"/>
  <c r="BW29" i="3"/>
  <c r="BZ29" i="3"/>
  <c r="CC29" i="3"/>
  <c r="CF29" i="3"/>
  <c r="BN29" i="3"/>
  <c r="CE29" i="3"/>
  <c r="CB29" i="3"/>
  <c r="CD29" i="3" s="1"/>
  <c r="BY29" i="3"/>
  <c r="CA29" i="3" s="1"/>
  <c r="BV29" i="3"/>
  <c r="BX29" i="3" s="1"/>
  <c r="BP29" i="3"/>
  <c r="BS29" i="3"/>
  <c r="BM29" i="3"/>
  <c r="BK29" i="3"/>
  <c r="BJ29" i="3"/>
  <c r="BQ27" i="3"/>
  <c r="BT27" i="3"/>
  <c r="BW27" i="3"/>
  <c r="BZ27" i="3"/>
  <c r="CC27" i="3"/>
  <c r="CF27" i="3"/>
  <c r="BN27" i="3"/>
  <c r="CE27" i="3"/>
  <c r="CB27" i="3"/>
  <c r="CD27" i="3" s="1"/>
  <c r="BY27" i="3"/>
  <c r="CA27" i="3" s="1"/>
  <c r="BV27" i="3"/>
  <c r="BX27" i="3" s="1"/>
  <c r="BP27" i="3"/>
  <c r="BS27" i="3"/>
  <c r="BM27" i="3"/>
  <c r="BK27" i="3"/>
  <c r="BJ27" i="3"/>
  <c r="BQ25" i="3"/>
  <c r="BT25" i="3"/>
  <c r="BW25" i="3"/>
  <c r="BZ25" i="3"/>
  <c r="CC25" i="3"/>
  <c r="CF25" i="3"/>
  <c r="BN25" i="3"/>
  <c r="CE25" i="3"/>
  <c r="CB25" i="3"/>
  <c r="CD25" i="3" s="1"/>
  <c r="BY25" i="3"/>
  <c r="CA25" i="3" s="1"/>
  <c r="BV25" i="3"/>
  <c r="BX25" i="3" s="1"/>
  <c r="BS25" i="3"/>
  <c r="BU25" i="3" s="1"/>
  <c r="BP25" i="3"/>
  <c r="BR25" i="3" s="1"/>
  <c r="BM25" i="3"/>
  <c r="BK25" i="3"/>
  <c r="BJ25" i="3"/>
  <c r="BQ23" i="3"/>
  <c r="BT23" i="3"/>
  <c r="BW23" i="3"/>
  <c r="BZ23" i="3"/>
  <c r="CC23" i="3"/>
  <c r="CF23" i="3"/>
  <c r="BN23" i="3"/>
  <c r="CE23" i="3"/>
  <c r="CB23" i="3"/>
  <c r="CD23" i="3" s="1"/>
  <c r="BY23" i="3"/>
  <c r="CA23" i="3" s="1"/>
  <c r="BS23" i="3"/>
  <c r="BV23" i="3"/>
  <c r="BP23" i="3"/>
  <c r="BR23" i="3" s="1"/>
  <c r="BM23" i="3"/>
  <c r="BK23" i="3"/>
  <c r="BJ23" i="3"/>
  <c r="BQ21" i="3"/>
  <c r="BT21" i="3"/>
  <c r="BW21" i="3"/>
  <c r="BZ21" i="3"/>
  <c r="CC21" i="3"/>
  <c r="CF21" i="3"/>
  <c r="BN21" i="3"/>
  <c r="CE21" i="3"/>
  <c r="CB21" i="3"/>
  <c r="CD21" i="3" s="1"/>
  <c r="BY21" i="3"/>
  <c r="CA21" i="3" s="1"/>
  <c r="BS21" i="3"/>
  <c r="BV21" i="3"/>
  <c r="BP21" i="3"/>
  <c r="BR21" i="3" s="1"/>
  <c r="BM21" i="3"/>
  <c r="BK21" i="3"/>
  <c r="BJ21" i="3"/>
  <c r="BQ19" i="3"/>
  <c r="BT19" i="3"/>
  <c r="BW19" i="3"/>
  <c r="BZ19" i="3"/>
  <c r="CC19" i="3"/>
  <c r="CF19" i="3"/>
  <c r="BN19" i="3"/>
  <c r="CE19" i="3"/>
  <c r="CB19" i="3"/>
  <c r="CD19" i="3" s="1"/>
  <c r="BY19" i="3"/>
  <c r="CA19" i="3" s="1"/>
  <c r="BS19" i="3"/>
  <c r="BV19" i="3"/>
  <c r="BP19" i="3"/>
  <c r="BR19" i="3" s="1"/>
  <c r="BM19" i="3"/>
  <c r="BK19" i="3"/>
  <c r="BJ19" i="3"/>
  <c r="BQ17" i="3"/>
  <c r="BT17" i="3"/>
  <c r="BW17" i="3"/>
  <c r="BZ17" i="3"/>
  <c r="CC17" i="3"/>
  <c r="CF17" i="3"/>
  <c r="BN17" i="3"/>
  <c r="CE17" i="3"/>
  <c r="CB17" i="3"/>
  <c r="CD17" i="3" s="1"/>
  <c r="BY17" i="3"/>
  <c r="CA17" i="3" s="1"/>
  <c r="BS17" i="3"/>
  <c r="BV17" i="3"/>
  <c r="BP17" i="3"/>
  <c r="BR17" i="3" s="1"/>
  <c r="BM17" i="3"/>
  <c r="BK17" i="3"/>
  <c r="BJ17" i="3"/>
  <c r="BQ15" i="3"/>
  <c r="BT15" i="3"/>
  <c r="BW15" i="3"/>
  <c r="BZ15" i="3"/>
  <c r="CC15" i="3"/>
  <c r="CF15" i="3"/>
  <c r="BN15" i="3"/>
  <c r="CE15" i="3"/>
  <c r="CB15" i="3"/>
  <c r="CD15" i="3" s="1"/>
  <c r="BY15" i="3"/>
  <c r="CA15" i="3" s="1"/>
  <c r="BS15" i="3"/>
  <c r="BV15" i="3"/>
  <c r="BP15" i="3"/>
  <c r="BR15" i="3" s="1"/>
  <c r="BM15" i="3"/>
  <c r="BK15" i="3"/>
  <c r="BJ15" i="3"/>
  <c r="BQ13" i="3"/>
  <c r="BT13" i="3"/>
  <c r="BW13" i="3"/>
  <c r="BZ13" i="3"/>
  <c r="CC13" i="3"/>
  <c r="CF13" i="3"/>
  <c r="BN13" i="3"/>
  <c r="CE13" i="3"/>
  <c r="CB13" i="3"/>
  <c r="CD13" i="3" s="1"/>
  <c r="BY13" i="3"/>
  <c r="CA13" i="3" s="1"/>
  <c r="BS13" i="3"/>
  <c r="BV13" i="3"/>
  <c r="BP13" i="3"/>
  <c r="BR13" i="3" s="1"/>
  <c r="BM13" i="3"/>
  <c r="BK13" i="3"/>
  <c r="BJ13" i="3"/>
  <c r="CC10" i="3"/>
  <c r="CC87" i="3" s="1"/>
  <c r="BW10" i="3"/>
  <c r="BQ10" i="3"/>
  <c r="CF10" i="3"/>
  <c r="CF87" i="3" s="1"/>
  <c r="BZ10" i="3"/>
  <c r="BT10" i="3"/>
  <c r="BT87" i="3" s="1"/>
  <c r="CE10" i="3"/>
  <c r="BY10" i="3"/>
  <c r="BY87" i="3" s="1"/>
  <c r="BN10" i="3"/>
  <c r="BN87" i="3" s="1"/>
  <c r="CB10" i="3"/>
  <c r="BV10" i="3"/>
  <c r="BP10" i="3"/>
  <c r="BM10" i="3"/>
  <c r="BS10" i="3"/>
  <c r="BK10" i="3"/>
  <c r="BJ10" i="3"/>
  <c r="AI11" i="3"/>
  <c r="AH11" i="3"/>
  <c r="AR11" i="3"/>
  <c r="AO11" i="3"/>
  <c r="AQ11" i="3"/>
  <c r="AS11" i="3" s="1"/>
  <c r="AN11" i="3"/>
  <c r="AP11" i="3" s="1"/>
  <c r="AK11" i="3"/>
  <c r="AL11" i="3"/>
  <c r="AH85" i="3"/>
  <c r="AR85" i="3"/>
  <c r="AI85" i="3"/>
  <c r="AQ85" i="3"/>
  <c r="AN85" i="3"/>
  <c r="AK85" i="3"/>
  <c r="AO85" i="3"/>
  <c r="AL85" i="3"/>
  <c r="AH83" i="3"/>
  <c r="AR83" i="3"/>
  <c r="AI83" i="3"/>
  <c r="AQ83" i="3"/>
  <c r="AN83" i="3"/>
  <c r="AK83" i="3"/>
  <c r="AO83" i="3"/>
  <c r="AL83" i="3"/>
  <c r="AH81" i="3"/>
  <c r="AR81" i="3"/>
  <c r="AI81" i="3"/>
  <c r="AQ81" i="3"/>
  <c r="AN81" i="3"/>
  <c r="AK81" i="3"/>
  <c r="AO81" i="3"/>
  <c r="AL81" i="3"/>
  <c r="AH79" i="3"/>
  <c r="AR79" i="3"/>
  <c r="AI79" i="3"/>
  <c r="AQ79" i="3"/>
  <c r="AN79" i="3"/>
  <c r="AK79" i="3"/>
  <c r="AO79" i="3"/>
  <c r="AL79" i="3"/>
  <c r="AH77" i="3"/>
  <c r="AR77" i="3"/>
  <c r="AI77" i="3"/>
  <c r="AQ77" i="3"/>
  <c r="AN77" i="3"/>
  <c r="AK77" i="3"/>
  <c r="AO77" i="3"/>
  <c r="AL77" i="3"/>
  <c r="AH75" i="3"/>
  <c r="AR75" i="3"/>
  <c r="AI75" i="3"/>
  <c r="AQ75" i="3"/>
  <c r="AN75" i="3"/>
  <c r="AK75" i="3"/>
  <c r="AO75" i="3"/>
  <c r="AL75" i="3"/>
  <c r="AH73" i="3"/>
  <c r="AR73" i="3"/>
  <c r="AI73" i="3"/>
  <c r="AQ73" i="3"/>
  <c r="AN73" i="3"/>
  <c r="AK73" i="3"/>
  <c r="AO73" i="3"/>
  <c r="AL73" i="3"/>
  <c r="AH71" i="3"/>
  <c r="AR71" i="3"/>
  <c r="AI71" i="3"/>
  <c r="AQ71" i="3"/>
  <c r="AN71" i="3"/>
  <c r="AK71" i="3"/>
  <c r="AO71" i="3"/>
  <c r="AL71" i="3"/>
  <c r="AH69" i="3"/>
  <c r="AR69" i="3"/>
  <c r="AI69" i="3"/>
  <c r="AQ69" i="3"/>
  <c r="AN69" i="3"/>
  <c r="AK69" i="3"/>
  <c r="AO69" i="3"/>
  <c r="AL69" i="3"/>
  <c r="AH67" i="3"/>
  <c r="AR67" i="3"/>
  <c r="AI67" i="3"/>
  <c r="AQ67" i="3"/>
  <c r="AN67" i="3"/>
  <c r="AK67" i="3"/>
  <c r="AO67" i="3"/>
  <c r="AL67" i="3"/>
  <c r="AH65" i="3"/>
  <c r="AR65" i="3"/>
  <c r="AI65" i="3"/>
  <c r="AQ65" i="3"/>
  <c r="AN65" i="3"/>
  <c r="AK65" i="3"/>
  <c r="AO65" i="3"/>
  <c r="AL65" i="3"/>
  <c r="AH63" i="3"/>
  <c r="AR63" i="3"/>
  <c r="AI63" i="3"/>
  <c r="AQ63" i="3"/>
  <c r="AN63" i="3"/>
  <c r="AK63" i="3"/>
  <c r="AO63" i="3"/>
  <c r="AL63" i="3"/>
  <c r="AH61" i="3"/>
  <c r="AR61" i="3"/>
  <c r="AI61" i="3"/>
  <c r="AQ61" i="3"/>
  <c r="AN61" i="3"/>
  <c r="AK61" i="3"/>
  <c r="AO61" i="3"/>
  <c r="AL61" i="3"/>
  <c r="AH59" i="3"/>
  <c r="AR59" i="3"/>
  <c r="AI59" i="3"/>
  <c r="AQ59" i="3"/>
  <c r="AN59" i="3"/>
  <c r="AK59" i="3"/>
  <c r="AO59" i="3"/>
  <c r="AL59" i="3"/>
  <c r="AH57" i="3"/>
  <c r="AR57" i="3"/>
  <c r="AI57" i="3"/>
  <c r="AQ57" i="3"/>
  <c r="AN57" i="3"/>
  <c r="AK57" i="3"/>
  <c r="AO57" i="3"/>
  <c r="AL57" i="3"/>
  <c r="AH55" i="3"/>
  <c r="AR55" i="3"/>
  <c r="AI55" i="3"/>
  <c r="AQ55" i="3"/>
  <c r="AN55" i="3"/>
  <c r="AK55" i="3"/>
  <c r="AO55" i="3"/>
  <c r="AL55" i="3"/>
  <c r="AH53" i="3"/>
  <c r="AR53" i="3"/>
  <c r="AI53" i="3"/>
  <c r="AQ53" i="3"/>
  <c r="AN53" i="3"/>
  <c r="AK53" i="3"/>
  <c r="AO53" i="3"/>
  <c r="AL53" i="3"/>
  <c r="AH51" i="3"/>
  <c r="AR51" i="3"/>
  <c r="AI51" i="3"/>
  <c r="AQ51" i="3"/>
  <c r="AN51" i="3"/>
  <c r="AK51" i="3"/>
  <c r="AO51" i="3"/>
  <c r="AL51" i="3"/>
  <c r="AH49" i="3"/>
  <c r="AR49" i="3"/>
  <c r="AI49" i="3"/>
  <c r="AQ49" i="3"/>
  <c r="AN49" i="3"/>
  <c r="AK49" i="3"/>
  <c r="AO49" i="3"/>
  <c r="AL49" i="3"/>
  <c r="AH47" i="3"/>
  <c r="AR47" i="3"/>
  <c r="AI47" i="3"/>
  <c r="AQ47" i="3"/>
  <c r="AN47" i="3"/>
  <c r="AK47" i="3"/>
  <c r="AO47" i="3"/>
  <c r="AL47" i="3"/>
  <c r="AH45" i="3"/>
  <c r="AR45" i="3"/>
  <c r="AI45" i="3"/>
  <c r="AQ45" i="3"/>
  <c r="AN45" i="3"/>
  <c r="AK45" i="3"/>
  <c r="AO45" i="3"/>
  <c r="AL45" i="3"/>
  <c r="AH43" i="3"/>
  <c r="AR43" i="3"/>
  <c r="AI43" i="3"/>
  <c r="AQ43" i="3"/>
  <c r="AN43" i="3"/>
  <c r="AK43" i="3"/>
  <c r="AO43" i="3"/>
  <c r="AL43" i="3"/>
  <c r="AH41" i="3"/>
  <c r="AR41" i="3"/>
  <c r="AI41" i="3"/>
  <c r="AQ41" i="3"/>
  <c r="AN41" i="3"/>
  <c r="AK41" i="3"/>
  <c r="AO41" i="3"/>
  <c r="AL41" i="3"/>
  <c r="AH39" i="3"/>
  <c r="AR39" i="3"/>
  <c r="AI39" i="3"/>
  <c r="AQ39" i="3"/>
  <c r="AN39" i="3"/>
  <c r="AK39" i="3"/>
  <c r="AO39" i="3"/>
  <c r="AL39" i="3"/>
  <c r="AH37" i="3"/>
  <c r="AR37" i="3"/>
  <c r="AI37" i="3"/>
  <c r="AQ37" i="3"/>
  <c r="AN37" i="3"/>
  <c r="AK37" i="3"/>
  <c r="AO37" i="3"/>
  <c r="AL37" i="3"/>
  <c r="AH35" i="3"/>
  <c r="AR35" i="3"/>
  <c r="AO35" i="3"/>
  <c r="AI35" i="3"/>
  <c r="AQ35" i="3"/>
  <c r="AN35" i="3"/>
  <c r="AK35" i="3"/>
  <c r="AL35" i="3"/>
  <c r="AH33" i="3"/>
  <c r="AR33" i="3"/>
  <c r="AO33" i="3"/>
  <c r="AI33" i="3"/>
  <c r="AQ33" i="3"/>
  <c r="AN33" i="3"/>
  <c r="AK33" i="3"/>
  <c r="AL33" i="3"/>
  <c r="AH31" i="3"/>
  <c r="AR31" i="3"/>
  <c r="AO31" i="3"/>
  <c r="AI31" i="3"/>
  <c r="AQ31" i="3"/>
  <c r="AN31" i="3"/>
  <c r="AK31" i="3"/>
  <c r="AL31" i="3"/>
  <c r="AH29" i="3"/>
  <c r="AR29" i="3"/>
  <c r="AO29" i="3"/>
  <c r="AI29" i="3"/>
  <c r="AQ29" i="3"/>
  <c r="AN29" i="3"/>
  <c r="AK29" i="3"/>
  <c r="AL29" i="3"/>
  <c r="AH27" i="3"/>
  <c r="AR27" i="3"/>
  <c r="AO27" i="3"/>
  <c r="AI27" i="3"/>
  <c r="AQ27" i="3"/>
  <c r="AN27" i="3"/>
  <c r="AK27" i="3"/>
  <c r="AL27" i="3"/>
  <c r="AH25" i="3"/>
  <c r="AR25" i="3"/>
  <c r="AO25" i="3"/>
  <c r="AI25" i="3"/>
  <c r="AQ25" i="3"/>
  <c r="AN25" i="3"/>
  <c r="AK25" i="3"/>
  <c r="AL25" i="3"/>
  <c r="AH23" i="3"/>
  <c r="AR23" i="3"/>
  <c r="AO23" i="3"/>
  <c r="AI23" i="3"/>
  <c r="AQ23" i="3"/>
  <c r="AN23" i="3"/>
  <c r="AK23" i="3"/>
  <c r="AL23" i="3"/>
  <c r="AH21" i="3"/>
  <c r="AR21" i="3"/>
  <c r="AO21" i="3"/>
  <c r="AI21" i="3"/>
  <c r="AQ21" i="3"/>
  <c r="AN21" i="3"/>
  <c r="AK21" i="3"/>
  <c r="AL21" i="3"/>
  <c r="AI19" i="3"/>
  <c r="AH19" i="3"/>
  <c r="AR19" i="3"/>
  <c r="AO19" i="3"/>
  <c r="AQ19" i="3"/>
  <c r="AS19" i="3" s="1"/>
  <c r="AN19" i="3"/>
  <c r="AP19" i="3" s="1"/>
  <c r="AK19" i="3"/>
  <c r="AL19" i="3"/>
  <c r="AI17" i="3"/>
  <c r="AH17" i="3"/>
  <c r="AR17" i="3"/>
  <c r="AO17" i="3"/>
  <c r="AQ17" i="3"/>
  <c r="AS17" i="3" s="1"/>
  <c r="AN17" i="3"/>
  <c r="AP17" i="3" s="1"/>
  <c r="AK17" i="3"/>
  <c r="AL17" i="3"/>
  <c r="AI15" i="3"/>
  <c r="AH15" i="3"/>
  <c r="AR15" i="3"/>
  <c r="AO15" i="3"/>
  <c r="AQ15" i="3"/>
  <c r="AS15" i="3" s="1"/>
  <c r="AN15" i="3"/>
  <c r="AP15" i="3" s="1"/>
  <c r="AK15" i="3"/>
  <c r="AL15" i="3"/>
  <c r="AI13" i="3"/>
  <c r="AH13" i="3"/>
  <c r="AR13" i="3"/>
  <c r="AO13" i="3"/>
  <c r="AQ13" i="3"/>
  <c r="AS13" i="3" s="1"/>
  <c r="AN13" i="3"/>
  <c r="AP13" i="3" s="1"/>
  <c r="AK13" i="3"/>
  <c r="AL13" i="3"/>
  <c r="AI10" i="3"/>
  <c r="AQ10" i="3"/>
  <c r="AH10" i="3"/>
  <c r="AR10" i="3"/>
  <c r="AO10" i="3"/>
  <c r="AL10" i="3"/>
  <c r="AN10" i="3"/>
  <c r="AK10" i="3"/>
  <c r="AH86" i="3"/>
  <c r="AR86" i="3"/>
  <c r="AI86" i="3"/>
  <c r="AQ86" i="3"/>
  <c r="AN86" i="3"/>
  <c r="AK86" i="3"/>
  <c r="AO86" i="3"/>
  <c r="AL86" i="3"/>
  <c r="AH84" i="3"/>
  <c r="AR84" i="3"/>
  <c r="AI84" i="3"/>
  <c r="AQ84" i="3"/>
  <c r="AN84" i="3"/>
  <c r="AK84" i="3"/>
  <c r="AO84" i="3"/>
  <c r="AL84" i="3"/>
  <c r="AH82" i="3"/>
  <c r="AR82" i="3"/>
  <c r="AI82" i="3"/>
  <c r="AQ82" i="3"/>
  <c r="AN82" i="3"/>
  <c r="AK82" i="3"/>
  <c r="AO82" i="3"/>
  <c r="AL82" i="3"/>
  <c r="AH80" i="3"/>
  <c r="AR80" i="3"/>
  <c r="AI80" i="3"/>
  <c r="AQ80" i="3"/>
  <c r="AN80" i="3"/>
  <c r="AK80" i="3"/>
  <c r="AO80" i="3"/>
  <c r="AL80" i="3"/>
  <c r="AH78" i="3"/>
  <c r="AR78" i="3"/>
  <c r="AI78" i="3"/>
  <c r="AQ78" i="3"/>
  <c r="AN78" i="3"/>
  <c r="AK78" i="3"/>
  <c r="AO78" i="3"/>
  <c r="AL78" i="3"/>
  <c r="AH76" i="3"/>
  <c r="AR76" i="3"/>
  <c r="AI76" i="3"/>
  <c r="AQ76" i="3"/>
  <c r="AN76" i="3"/>
  <c r="AK76" i="3"/>
  <c r="AO76" i="3"/>
  <c r="AL76" i="3"/>
  <c r="AH74" i="3"/>
  <c r="AR74" i="3"/>
  <c r="AI74" i="3"/>
  <c r="AQ74" i="3"/>
  <c r="AN74" i="3"/>
  <c r="AK74" i="3"/>
  <c r="AO74" i="3"/>
  <c r="AL74" i="3"/>
  <c r="AH72" i="3"/>
  <c r="AR72" i="3"/>
  <c r="AI72" i="3"/>
  <c r="AQ72" i="3"/>
  <c r="AN72" i="3"/>
  <c r="AK72" i="3"/>
  <c r="AO72" i="3"/>
  <c r="AL72" i="3"/>
  <c r="AH70" i="3"/>
  <c r="AR70" i="3"/>
  <c r="AI70" i="3"/>
  <c r="AQ70" i="3"/>
  <c r="AN70" i="3"/>
  <c r="AK70" i="3"/>
  <c r="AO70" i="3"/>
  <c r="AL70" i="3"/>
  <c r="AH68" i="3"/>
  <c r="AR68" i="3"/>
  <c r="AI68" i="3"/>
  <c r="AQ68" i="3"/>
  <c r="AN68" i="3"/>
  <c r="AK68" i="3"/>
  <c r="AO68" i="3"/>
  <c r="AL68" i="3"/>
  <c r="AH66" i="3"/>
  <c r="AR66" i="3"/>
  <c r="AI66" i="3"/>
  <c r="AQ66" i="3"/>
  <c r="AN66" i="3"/>
  <c r="AK66" i="3"/>
  <c r="AO66" i="3"/>
  <c r="AL66" i="3"/>
  <c r="AH64" i="3"/>
  <c r="AR64" i="3"/>
  <c r="AI64" i="3"/>
  <c r="AQ64" i="3"/>
  <c r="AN64" i="3"/>
  <c r="AK64" i="3"/>
  <c r="AO64" i="3"/>
  <c r="AL64" i="3"/>
  <c r="AH62" i="3"/>
  <c r="AR62" i="3"/>
  <c r="AI62" i="3"/>
  <c r="AQ62" i="3"/>
  <c r="AN62" i="3"/>
  <c r="AK62" i="3"/>
  <c r="AO62" i="3"/>
  <c r="AL62" i="3"/>
  <c r="AH60" i="3"/>
  <c r="AR60" i="3"/>
  <c r="AI60" i="3"/>
  <c r="AQ60" i="3"/>
  <c r="AN60" i="3"/>
  <c r="AK60" i="3"/>
  <c r="AO60" i="3"/>
  <c r="AL60" i="3"/>
  <c r="AH58" i="3"/>
  <c r="AR58" i="3"/>
  <c r="AI58" i="3"/>
  <c r="AQ58" i="3"/>
  <c r="AN58" i="3"/>
  <c r="AK58" i="3"/>
  <c r="AO58" i="3"/>
  <c r="AL58" i="3"/>
  <c r="AH56" i="3"/>
  <c r="AR56" i="3"/>
  <c r="AI56" i="3"/>
  <c r="AQ56" i="3"/>
  <c r="AN56" i="3"/>
  <c r="AK56" i="3"/>
  <c r="AO56" i="3"/>
  <c r="AL56" i="3"/>
  <c r="AH54" i="3"/>
  <c r="AR54" i="3"/>
  <c r="AI54" i="3"/>
  <c r="AQ54" i="3"/>
  <c r="AN54" i="3"/>
  <c r="AK54" i="3"/>
  <c r="AO54" i="3"/>
  <c r="AL54" i="3"/>
  <c r="AH52" i="3"/>
  <c r="AR52" i="3"/>
  <c r="AI52" i="3"/>
  <c r="AQ52" i="3"/>
  <c r="AN52" i="3"/>
  <c r="AK52" i="3"/>
  <c r="AO52" i="3"/>
  <c r="AL52" i="3"/>
  <c r="AH50" i="3"/>
  <c r="AR50" i="3"/>
  <c r="AI50" i="3"/>
  <c r="AQ50" i="3"/>
  <c r="AN50" i="3"/>
  <c r="AK50" i="3"/>
  <c r="AO50" i="3"/>
  <c r="AL50" i="3"/>
  <c r="AH48" i="3"/>
  <c r="AR48" i="3"/>
  <c r="AI48" i="3"/>
  <c r="AQ48" i="3"/>
  <c r="AN48" i="3"/>
  <c r="AK48" i="3"/>
  <c r="AO48" i="3"/>
  <c r="AL48" i="3"/>
  <c r="AH46" i="3"/>
  <c r="AR46" i="3"/>
  <c r="AI46" i="3"/>
  <c r="AQ46" i="3"/>
  <c r="AN46" i="3"/>
  <c r="AK46" i="3"/>
  <c r="AO46" i="3"/>
  <c r="AL46" i="3"/>
  <c r="AH44" i="3"/>
  <c r="AR44" i="3"/>
  <c r="AI44" i="3"/>
  <c r="AQ44" i="3"/>
  <c r="AN44" i="3"/>
  <c r="AK44" i="3"/>
  <c r="AO44" i="3"/>
  <c r="AL44" i="3"/>
  <c r="AH42" i="3"/>
  <c r="AR42" i="3"/>
  <c r="AI42" i="3"/>
  <c r="AQ42" i="3"/>
  <c r="AN42" i="3"/>
  <c r="AK42" i="3"/>
  <c r="AO42" i="3"/>
  <c r="AL42" i="3"/>
  <c r="AH40" i="3"/>
  <c r="AR40" i="3"/>
  <c r="AI40" i="3"/>
  <c r="AQ40" i="3"/>
  <c r="AN40" i="3"/>
  <c r="AK40" i="3"/>
  <c r="AO40" i="3"/>
  <c r="AL40" i="3"/>
  <c r="AH38" i="3"/>
  <c r="AR38" i="3"/>
  <c r="AI38" i="3"/>
  <c r="AQ38" i="3"/>
  <c r="AN38" i="3"/>
  <c r="AK38" i="3"/>
  <c r="AO38" i="3"/>
  <c r="AL38" i="3"/>
  <c r="AH36" i="3"/>
  <c r="AR36" i="3"/>
  <c r="AO36" i="3"/>
  <c r="AI36" i="3"/>
  <c r="AQ36" i="3"/>
  <c r="AK36" i="3"/>
  <c r="AN36" i="3"/>
  <c r="AP36" i="3" s="1"/>
  <c r="AL36" i="3"/>
  <c r="AH34" i="3"/>
  <c r="AR34" i="3"/>
  <c r="AO34" i="3"/>
  <c r="AI34" i="3"/>
  <c r="AQ34" i="3"/>
  <c r="AK34" i="3"/>
  <c r="AN34" i="3"/>
  <c r="AP34" i="3" s="1"/>
  <c r="AL34" i="3"/>
  <c r="AH32" i="3"/>
  <c r="AR32" i="3"/>
  <c r="AO32" i="3"/>
  <c r="AI32" i="3"/>
  <c r="AQ32" i="3"/>
  <c r="AK32" i="3"/>
  <c r="AN32" i="3"/>
  <c r="AP32" i="3" s="1"/>
  <c r="AL32" i="3"/>
  <c r="AH30" i="3"/>
  <c r="AR30" i="3"/>
  <c r="AO30" i="3"/>
  <c r="AI30" i="3"/>
  <c r="AQ30" i="3"/>
  <c r="AK30" i="3"/>
  <c r="AN30" i="3"/>
  <c r="AP30" i="3" s="1"/>
  <c r="AL30" i="3"/>
  <c r="AH28" i="3"/>
  <c r="AR28" i="3"/>
  <c r="AO28" i="3"/>
  <c r="AI28" i="3"/>
  <c r="AQ28" i="3"/>
  <c r="AK28" i="3"/>
  <c r="AN28" i="3"/>
  <c r="AP28" i="3" s="1"/>
  <c r="AL28" i="3"/>
  <c r="AH26" i="3"/>
  <c r="AR26" i="3"/>
  <c r="AO26" i="3"/>
  <c r="AI26" i="3"/>
  <c r="AQ26" i="3"/>
  <c r="AK26" i="3"/>
  <c r="AN26" i="3"/>
  <c r="AP26" i="3" s="1"/>
  <c r="AL26" i="3"/>
  <c r="AH24" i="3"/>
  <c r="AR24" i="3"/>
  <c r="AO24" i="3"/>
  <c r="AI24" i="3"/>
  <c r="AQ24" i="3"/>
  <c r="AK24" i="3"/>
  <c r="AN24" i="3"/>
  <c r="AP24" i="3" s="1"/>
  <c r="AL24" i="3"/>
  <c r="AH22" i="3"/>
  <c r="AR22" i="3"/>
  <c r="AO22" i="3"/>
  <c r="AI22" i="3"/>
  <c r="AQ22" i="3"/>
  <c r="AK22" i="3"/>
  <c r="AN22" i="3"/>
  <c r="AP22" i="3" s="1"/>
  <c r="AL22" i="3"/>
  <c r="AI20" i="3"/>
  <c r="AH20" i="3"/>
  <c r="AR20" i="3"/>
  <c r="AO20" i="3"/>
  <c r="AQ20" i="3"/>
  <c r="AS20" i="3" s="1"/>
  <c r="AN20" i="3"/>
  <c r="AP20" i="3" s="1"/>
  <c r="AK20" i="3"/>
  <c r="AL20" i="3"/>
  <c r="AI18" i="3"/>
  <c r="AH18" i="3"/>
  <c r="AR18" i="3"/>
  <c r="AO18" i="3"/>
  <c r="AQ18" i="3"/>
  <c r="AN18" i="3"/>
  <c r="AP18" i="3" s="1"/>
  <c r="AK18" i="3"/>
  <c r="AL18" i="3"/>
  <c r="AI16" i="3"/>
  <c r="AH16" i="3"/>
  <c r="AR16" i="3"/>
  <c r="AO16" i="3"/>
  <c r="AQ16" i="3"/>
  <c r="AN16" i="3"/>
  <c r="AP16" i="3" s="1"/>
  <c r="AK16" i="3"/>
  <c r="AL16" i="3"/>
  <c r="AI14" i="3"/>
  <c r="AH14" i="3"/>
  <c r="AR14" i="3"/>
  <c r="AO14" i="3"/>
  <c r="AQ14" i="3"/>
  <c r="AN14" i="3"/>
  <c r="AP14" i="3" s="1"/>
  <c r="AK14" i="3"/>
  <c r="AL14" i="3"/>
  <c r="AI12" i="3"/>
  <c r="AH12" i="3"/>
  <c r="AR12" i="3"/>
  <c r="AO12" i="3"/>
  <c r="AQ12" i="3"/>
  <c r="AN12" i="3"/>
  <c r="AP12" i="3" s="1"/>
  <c r="AK12" i="3"/>
  <c r="AL12" i="3"/>
  <c r="BF85" i="3"/>
  <c r="BE85" i="3"/>
  <c r="BB85" i="3"/>
  <c r="BC85" i="3"/>
  <c r="AZ85" i="3"/>
  <c r="AW85" i="3"/>
  <c r="AY85" i="3"/>
  <c r="BA85" i="3" s="1"/>
  <c r="AV85" i="3"/>
  <c r="BF83" i="3"/>
  <c r="BE83" i="3"/>
  <c r="BB83" i="3"/>
  <c r="BC83" i="3"/>
  <c r="AZ83" i="3"/>
  <c r="AW83" i="3"/>
  <c r="AY83" i="3"/>
  <c r="BA83" i="3" s="1"/>
  <c r="AV83" i="3"/>
  <c r="BF81" i="3"/>
  <c r="BE81" i="3"/>
  <c r="BB81" i="3"/>
  <c r="BC81" i="3"/>
  <c r="AZ81" i="3"/>
  <c r="AW81" i="3"/>
  <c r="AY81" i="3"/>
  <c r="BA81" i="3" s="1"/>
  <c r="AV81" i="3"/>
  <c r="BF79" i="3"/>
  <c r="BE79" i="3"/>
  <c r="BB79" i="3"/>
  <c r="BC79" i="3"/>
  <c r="AZ79" i="3"/>
  <c r="AW79" i="3"/>
  <c r="AY79" i="3"/>
  <c r="BA79" i="3" s="1"/>
  <c r="AV79" i="3"/>
  <c r="BF77" i="3"/>
  <c r="BE77" i="3"/>
  <c r="BB77" i="3"/>
  <c r="BC77" i="3"/>
  <c r="AZ77" i="3"/>
  <c r="AW77" i="3"/>
  <c r="AY77" i="3"/>
  <c r="BA77" i="3" s="1"/>
  <c r="AV77" i="3"/>
  <c r="BF75" i="3"/>
  <c r="BE75" i="3"/>
  <c r="BB75" i="3"/>
  <c r="BC75" i="3"/>
  <c r="AZ75" i="3"/>
  <c r="AW75" i="3"/>
  <c r="AY75" i="3"/>
  <c r="BA75" i="3" s="1"/>
  <c r="AV75" i="3"/>
  <c r="BF73" i="3"/>
  <c r="BE73" i="3"/>
  <c r="BB73" i="3"/>
  <c r="BC73" i="3"/>
  <c r="AZ73" i="3"/>
  <c r="AY73" i="3"/>
  <c r="BF71" i="3"/>
  <c r="BE71" i="3"/>
  <c r="BB71" i="3"/>
  <c r="BC71" i="3"/>
  <c r="AZ71" i="3"/>
  <c r="AY71" i="3"/>
  <c r="BF69" i="3"/>
  <c r="BE69" i="3"/>
  <c r="BB69" i="3"/>
  <c r="BC69" i="3"/>
  <c r="AZ69" i="3"/>
  <c r="AY69" i="3"/>
  <c r="BF67" i="3"/>
  <c r="BE67" i="3"/>
  <c r="BB67" i="3"/>
  <c r="BC67" i="3"/>
  <c r="AZ67" i="3"/>
  <c r="AY67" i="3"/>
  <c r="BF65" i="3"/>
  <c r="BE65" i="3"/>
  <c r="BB65" i="3"/>
  <c r="BC65" i="3"/>
  <c r="AZ65" i="3"/>
  <c r="AY65" i="3"/>
  <c r="BF63" i="3"/>
  <c r="BE63" i="3"/>
  <c r="BB63" i="3"/>
  <c r="BC63" i="3"/>
  <c r="AZ63" i="3"/>
  <c r="AY63" i="3"/>
  <c r="BF61" i="3"/>
  <c r="BE61" i="3"/>
  <c r="BB61" i="3"/>
  <c r="BC61" i="3"/>
  <c r="AZ61" i="3"/>
  <c r="AY61" i="3"/>
  <c r="BF59" i="3"/>
  <c r="BE59" i="3"/>
  <c r="BB59" i="3"/>
  <c r="BC59" i="3"/>
  <c r="AZ59" i="3"/>
  <c r="AY59" i="3"/>
  <c r="BF57" i="3"/>
  <c r="BE57" i="3"/>
  <c r="BB57" i="3"/>
  <c r="BC57" i="3"/>
  <c r="AZ57" i="3"/>
  <c r="AY57" i="3"/>
  <c r="BF55" i="3"/>
  <c r="BE55" i="3"/>
  <c r="BB55" i="3"/>
  <c r="BC55" i="3"/>
  <c r="AZ55" i="3"/>
  <c r="AY55" i="3"/>
  <c r="BF53" i="3"/>
  <c r="BE53" i="3"/>
  <c r="BB53" i="3"/>
  <c r="BC53" i="3"/>
  <c r="AZ53" i="3"/>
  <c r="AY53" i="3"/>
  <c r="BF51" i="3"/>
  <c r="BE51" i="3"/>
  <c r="BB51" i="3"/>
  <c r="BC51" i="3"/>
  <c r="AZ51" i="3"/>
  <c r="AY51" i="3"/>
  <c r="BF49" i="3"/>
  <c r="BE49" i="3"/>
  <c r="BB49" i="3"/>
  <c r="BC49" i="3"/>
  <c r="AZ49" i="3"/>
  <c r="AY49" i="3"/>
  <c r="BF47" i="3"/>
  <c r="BE47" i="3"/>
  <c r="BB47" i="3"/>
  <c r="BC47" i="3"/>
  <c r="AZ47" i="3"/>
  <c r="AY47" i="3"/>
  <c r="BF45" i="3"/>
  <c r="BE45" i="3"/>
  <c r="BB45" i="3"/>
  <c r="BC45" i="3"/>
  <c r="AZ45" i="3"/>
  <c r="AY45" i="3"/>
  <c r="BF43" i="3"/>
  <c r="BE43" i="3"/>
  <c r="BB43" i="3"/>
  <c r="BC43" i="3"/>
  <c r="AZ43" i="3"/>
  <c r="AY43" i="3"/>
  <c r="BF41" i="3"/>
  <c r="BE41" i="3"/>
  <c r="BB41" i="3"/>
  <c r="BC41" i="3"/>
  <c r="AZ41" i="3"/>
  <c r="AY41" i="3"/>
  <c r="BF39" i="3"/>
  <c r="BE39" i="3"/>
  <c r="BB39" i="3"/>
  <c r="BC39" i="3"/>
  <c r="AZ39" i="3"/>
  <c r="AY39" i="3"/>
  <c r="BF37" i="3"/>
  <c r="BE37" i="3"/>
  <c r="BB37" i="3"/>
  <c r="BC37" i="3"/>
  <c r="AZ37" i="3"/>
  <c r="AY37" i="3"/>
  <c r="BF35" i="3"/>
  <c r="BE35" i="3"/>
  <c r="BB35" i="3"/>
  <c r="BC35" i="3"/>
  <c r="AZ35" i="3"/>
  <c r="AY35" i="3"/>
  <c r="BF33" i="3"/>
  <c r="BE33" i="3"/>
  <c r="BB33" i="3"/>
  <c r="BC33" i="3"/>
  <c r="AZ33" i="3"/>
  <c r="AY33" i="3"/>
  <c r="BF31" i="3"/>
  <c r="BE31" i="3"/>
  <c r="BB31" i="3"/>
  <c r="BC31" i="3"/>
  <c r="AZ31" i="3"/>
  <c r="AY31" i="3"/>
  <c r="BF29" i="3"/>
  <c r="BE29" i="3"/>
  <c r="BB29" i="3"/>
  <c r="BC29" i="3"/>
  <c r="AZ29" i="3"/>
  <c r="AY29" i="3"/>
  <c r="BF27" i="3"/>
  <c r="BE27" i="3"/>
  <c r="BB27" i="3"/>
  <c r="BC27" i="3"/>
  <c r="AZ27" i="3"/>
  <c r="AY27" i="3"/>
  <c r="BF25" i="3"/>
  <c r="BE25" i="3"/>
  <c r="BB25" i="3"/>
  <c r="BC25" i="3"/>
  <c r="AZ25" i="3"/>
  <c r="AY25" i="3"/>
  <c r="BF23" i="3"/>
  <c r="BE23" i="3"/>
  <c r="BB23" i="3"/>
  <c r="BC23" i="3"/>
  <c r="AZ23" i="3"/>
  <c r="AY23" i="3"/>
  <c r="BF21" i="3"/>
  <c r="BE21" i="3"/>
  <c r="BB21" i="3"/>
  <c r="BC21" i="3"/>
  <c r="AZ21" i="3"/>
  <c r="AY21" i="3"/>
  <c r="BF19" i="3"/>
  <c r="BE19" i="3"/>
  <c r="BB19" i="3"/>
  <c r="BC19" i="3"/>
  <c r="AZ19" i="3"/>
  <c r="AY19" i="3"/>
  <c r="BF17" i="3"/>
  <c r="BE17" i="3"/>
  <c r="BB17" i="3"/>
  <c r="BC17" i="3"/>
  <c r="AZ17" i="3"/>
  <c r="AY17" i="3"/>
  <c r="BF15" i="3"/>
  <c r="BE15" i="3"/>
  <c r="BB15" i="3"/>
  <c r="AY15" i="3"/>
  <c r="BC15" i="3"/>
  <c r="AZ15" i="3"/>
  <c r="BF13" i="3"/>
  <c r="BE13" i="3"/>
  <c r="BB13" i="3"/>
  <c r="AY13" i="3"/>
  <c r="BC13" i="3"/>
  <c r="AZ13" i="3"/>
  <c r="BE10" i="3"/>
  <c r="BF10" i="3"/>
  <c r="BC10" i="3"/>
  <c r="BB10" i="3"/>
  <c r="AY10" i="3"/>
  <c r="AZ10" i="3"/>
  <c r="AW10" i="3"/>
  <c r="BF11" i="3"/>
  <c r="BE11" i="3"/>
  <c r="BB11" i="3"/>
  <c r="AY11" i="3"/>
  <c r="BC11" i="3"/>
  <c r="AZ11" i="3"/>
  <c r="BF86" i="3"/>
  <c r="BE86" i="3"/>
  <c r="BB86" i="3"/>
  <c r="BC86" i="3"/>
  <c r="AZ86" i="3"/>
  <c r="AW86" i="3"/>
  <c r="AY86" i="3"/>
  <c r="BA86" i="3" s="1"/>
  <c r="AV86" i="3"/>
  <c r="AX86" i="3" s="1"/>
  <c r="BF84" i="3"/>
  <c r="BE84" i="3"/>
  <c r="BB84" i="3"/>
  <c r="BC84" i="3"/>
  <c r="AZ84" i="3"/>
  <c r="AW84" i="3"/>
  <c r="AY84" i="3"/>
  <c r="BA84" i="3" s="1"/>
  <c r="AV84" i="3"/>
  <c r="AX84" i="3" s="1"/>
  <c r="BF82" i="3"/>
  <c r="BE82" i="3"/>
  <c r="BB82" i="3"/>
  <c r="BC82" i="3"/>
  <c r="AZ82" i="3"/>
  <c r="AW82" i="3"/>
  <c r="AY82" i="3"/>
  <c r="BA82" i="3" s="1"/>
  <c r="AV82" i="3"/>
  <c r="AX82" i="3" s="1"/>
  <c r="BF80" i="3"/>
  <c r="BE80" i="3"/>
  <c r="BB80" i="3"/>
  <c r="BC80" i="3"/>
  <c r="AZ80" i="3"/>
  <c r="AW80" i="3"/>
  <c r="AY80" i="3"/>
  <c r="BA80" i="3" s="1"/>
  <c r="AV80" i="3"/>
  <c r="AX80" i="3" s="1"/>
  <c r="BF78" i="3"/>
  <c r="BE78" i="3"/>
  <c r="BB78" i="3"/>
  <c r="BC78" i="3"/>
  <c r="AZ78" i="3"/>
  <c r="AW78" i="3"/>
  <c r="AY78" i="3"/>
  <c r="BA78" i="3" s="1"/>
  <c r="AV78" i="3"/>
  <c r="AX78" i="3" s="1"/>
  <c r="BF76" i="3"/>
  <c r="BE76" i="3"/>
  <c r="BB76" i="3"/>
  <c r="BC76" i="3"/>
  <c r="AZ76" i="3"/>
  <c r="AW76" i="3"/>
  <c r="AY76" i="3"/>
  <c r="BA76" i="3" s="1"/>
  <c r="AV76" i="3"/>
  <c r="AX76" i="3" s="1"/>
  <c r="BF74" i="3"/>
  <c r="BE74" i="3"/>
  <c r="BB74" i="3"/>
  <c r="BC74" i="3"/>
  <c r="AZ74" i="3"/>
  <c r="AW74" i="3"/>
  <c r="AY74" i="3"/>
  <c r="BA74" i="3" s="1"/>
  <c r="AV74" i="3"/>
  <c r="AX74" i="3" s="1"/>
  <c r="BF72" i="3"/>
  <c r="BE72" i="3"/>
  <c r="BB72" i="3"/>
  <c r="BC72" i="3"/>
  <c r="AZ72" i="3"/>
  <c r="AY72" i="3"/>
  <c r="BF70" i="3"/>
  <c r="BE70" i="3"/>
  <c r="BB70" i="3"/>
  <c r="BC70" i="3"/>
  <c r="AZ70" i="3"/>
  <c r="AY70" i="3"/>
  <c r="BF68" i="3"/>
  <c r="BE68" i="3"/>
  <c r="BB68" i="3"/>
  <c r="BC68" i="3"/>
  <c r="AZ68" i="3"/>
  <c r="AY68" i="3"/>
  <c r="BF66" i="3"/>
  <c r="BE66" i="3"/>
  <c r="BB66" i="3"/>
  <c r="BC66" i="3"/>
  <c r="AZ66" i="3"/>
  <c r="AY66" i="3"/>
  <c r="BF64" i="3"/>
  <c r="BE64" i="3"/>
  <c r="BB64" i="3"/>
  <c r="BC64" i="3"/>
  <c r="AZ64" i="3"/>
  <c r="AY64" i="3"/>
  <c r="BF62" i="3"/>
  <c r="BE62" i="3"/>
  <c r="BB62" i="3"/>
  <c r="BC62" i="3"/>
  <c r="AZ62" i="3"/>
  <c r="AY62" i="3"/>
  <c r="BF60" i="3"/>
  <c r="BE60" i="3"/>
  <c r="BB60" i="3"/>
  <c r="BC60" i="3"/>
  <c r="AZ60" i="3"/>
  <c r="AY60" i="3"/>
  <c r="BF58" i="3"/>
  <c r="BE58" i="3"/>
  <c r="BB58" i="3"/>
  <c r="BC58" i="3"/>
  <c r="AZ58" i="3"/>
  <c r="AY58" i="3"/>
  <c r="BF56" i="3"/>
  <c r="BE56" i="3"/>
  <c r="BB56" i="3"/>
  <c r="BC56" i="3"/>
  <c r="AZ56" i="3"/>
  <c r="AY56" i="3"/>
  <c r="BF54" i="3"/>
  <c r="BE54" i="3"/>
  <c r="BB54" i="3"/>
  <c r="BC54" i="3"/>
  <c r="AZ54" i="3"/>
  <c r="AY54" i="3"/>
  <c r="BF52" i="3"/>
  <c r="BE52" i="3"/>
  <c r="BB52" i="3"/>
  <c r="BC52" i="3"/>
  <c r="AZ52" i="3"/>
  <c r="AY52" i="3"/>
  <c r="BF50" i="3"/>
  <c r="BE50" i="3"/>
  <c r="BB50" i="3"/>
  <c r="BC50" i="3"/>
  <c r="AZ50" i="3"/>
  <c r="AY50" i="3"/>
  <c r="BF48" i="3"/>
  <c r="BE48" i="3"/>
  <c r="BB48" i="3"/>
  <c r="BC48" i="3"/>
  <c r="AZ48" i="3"/>
  <c r="AY48" i="3"/>
  <c r="BF46" i="3"/>
  <c r="BE46" i="3"/>
  <c r="BB46" i="3"/>
  <c r="BC46" i="3"/>
  <c r="AZ46" i="3"/>
  <c r="AY46" i="3"/>
  <c r="BF44" i="3"/>
  <c r="BE44" i="3"/>
  <c r="BB44" i="3"/>
  <c r="BC44" i="3"/>
  <c r="AZ44" i="3"/>
  <c r="AY44" i="3"/>
  <c r="BF42" i="3"/>
  <c r="BE42" i="3"/>
  <c r="BB42" i="3"/>
  <c r="BC42" i="3"/>
  <c r="AZ42" i="3"/>
  <c r="AY42" i="3"/>
  <c r="BF40" i="3"/>
  <c r="BE40" i="3"/>
  <c r="BB40" i="3"/>
  <c r="BC40" i="3"/>
  <c r="AZ40" i="3"/>
  <c r="AY40" i="3"/>
  <c r="BF38" i="3"/>
  <c r="BE38" i="3"/>
  <c r="BB38" i="3"/>
  <c r="BC38" i="3"/>
  <c r="AZ38" i="3"/>
  <c r="AY38" i="3"/>
  <c r="BF36" i="3"/>
  <c r="BE36" i="3"/>
  <c r="BB36" i="3"/>
  <c r="BC36" i="3"/>
  <c r="AZ36" i="3"/>
  <c r="AY36" i="3"/>
  <c r="BF34" i="3"/>
  <c r="BE34" i="3"/>
  <c r="BB34" i="3"/>
  <c r="BC34" i="3"/>
  <c r="AZ34" i="3"/>
  <c r="AY34" i="3"/>
  <c r="BF32" i="3"/>
  <c r="BE32" i="3"/>
  <c r="BB32" i="3"/>
  <c r="BC32" i="3"/>
  <c r="AZ32" i="3"/>
  <c r="AY32" i="3"/>
  <c r="BF30" i="3"/>
  <c r="BE30" i="3"/>
  <c r="BB30" i="3"/>
  <c r="BC30" i="3"/>
  <c r="AZ30" i="3"/>
  <c r="AY30" i="3"/>
  <c r="BF28" i="3"/>
  <c r="BE28" i="3"/>
  <c r="BB28" i="3"/>
  <c r="BC28" i="3"/>
  <c r="AZ28" i="3"/>
  <c r="AY28" i="3"/>
  <c r="BF26" i="3"/>
  <c r="BE26" i="3"/>
  <c r="BB26" i="3"/>
  <c r="BC26" i="3"/>
  <c r="AZ26" i="3"/>
  <c r="AY26" i="3"/>
  <c r="BF24" i="3"/>
  <c r="BE24" i="3"/>
  <c r="BB24" i="3"/>
  <c r="BC24" i="3"/>
  <c r="AZ24" i="3"/>
  <c r="AY24" i="3"/>
  <c r="BF22" i="3"/>
  <c r="BE22" i="3"/>
  <c r="BB22" i="3"/>
  <c r="BC22" i="3"/>
  <c r="AZ22" i="3"/>
  <c r="AY22" i="3"/>
  <c r="BF20" i="3"/>
  <c r="BE20" i="3"/>
  <c r="BB20" i="3"/>
  <c r="BC20" i="3"/>
  <c r="AZ20" i="3"/>
  <c r="AY20" i="3"/>
  <c r="BF18" i="3"/>
  <c r="BE18" i="3"/>
  <c r="BB18" i="3"/>
  <c r="BC18" i="3"/>
  <c r="AZ18" i="3"/>
  <c r="AY18" i="3"/>
  <c r="BF16" i="3"/>
  <c r="BE16" i="3"/>
  <c r="BB16" i="3"/>
  <c r="AY16" i="3"/>
  <c r="BC16" i="3"/>
  <c r="AZ16" i="3"/>
  <c r="BF14" i="3"/>
  <c r="BE14" i="3"/>
  <c r="BB14" i="3"/>
  <c r="AY14" i="3"/>
  <c r="BC14" i="3"/>
  <c r="AZ14" i="3"/>
  <c r="BF12" i="3"/>
  <c r="BE12" i="3"/>
  <c r="BB12" i="3"/>
  <c r="AY12" i="3"/>
  <c r="BC12" i="3"/>
  <c r="AZ12" i="3"/>
  <c r="AV10" i="3"/>
  <c r="AX10" i="3" s="1"/>
  <c r="AV72" i="3"/>
  <c r="AW72" i="3"/>
  <c r="AV70" i="3"/>
  <c r="AW70" i="3"/>
  <c r="AV68" i="3"/>
  <c r="AW68" i="3"/>
  <c r="AV66" i="3"/>
  <c r="AW66" i="3"/>
  <c r="AV64" i="3"/>
  <c r="AW64" i="3"/>
  <c r="AV62" i="3"/>
  <c r="AW62" i="3"/>
  <c r="AV60" i="3"/>
  <c r="AW60" i="3"/>
  <c r="AV58" i="3"/>
  <c r="AW58" i="3"/>
  <c r="AV56" i="3"/>
  <c r="AW56" i="3"/>
  <c r="AV54" i="3"/>
  <c r="AW54" i="3"/>
  <c r="AV52" i="3"/>
  <c r="AW52" i="3"/>
  <c r="AV50" i="3"/>
  <c r="AW50" i="3"/>
  <c r="AV48" i="3"/>
  <c r="AW48" i="3"/>
  <c r="AV46" i="3"/>
  <c r="AW46" i="3"/>
  <c r="AV44" i="3"/>
  <c r="AW44" i="3"/>
  <c r="AV42" i="3"/>
  <c r="AW42" i="3"/>
  <c r="AV40" i="3"/>
  <c r="AW40" i="3"/>
  <c r="AV38" i="3"/>
  <c r="AW38" i="3"/>
  <c r="AV36" i="3"/>
  <c r="AW36" i="3"/>
  <c r="AV34" i="3"/>
  <c r="AW34" i="3"/>
  <c r="AV32" i="3"/>
  <c r="AW32" i="3"/>
  <c r="AV30" i="3"/>
  <c r="AW30" i="3"/>
  <c r="AV28" i="3"/>
  <c r="AW28" i="3"/>
  <c r="AV26" i="3"/>
  <c r="AW26" i="3"/>
  <c r="AV24" i="3"/>
  <c r="AW24" i="3"/>
  <c r="AV22" i="3"/>
  <c r="AW22" i="3"/>
  <c r="AV20" i="3"/>
  <c r="AW20" i="3"/>
  <c r="AV18" i="3"/>
  <c r="AW18" i="3"/>
  <c r="AV16" i="3"/>
  <c r="AW16" i="3"/>
  <c r="AV14" i="3"/>
  <c r="AW14" i="3"/>
  <c r="AV12" i="3"/>
  <c r="AW12" i="3"/>
  <c r="AV11" i="3"/>
  <c r="AW11" i="3"/>
  <c r="AV73" i="3"/>
  <c r="AW73" i="3"/>
  <c r="AV71" i="3"/>
  <c r="AW71" i="3"/>
  <c r="AV69" i="3"/>
  <c r="AW69" i="3"/>
  <c r="AV67" i="3"/>
  <c r="AW67" i="3"/>
  <c r="AV65" i="3"/>
  <c r="AW65" i="3"/>
  <c r="AV63" i="3"/>
  <c r="AW63" i="3"/>
  <c r="AV61" i="3"/>
  <c r="AW61" i="3"/>
  <c r="AV59" i="3"/>
  <c r="AW59" i="3"/>
  <c r="AV57" i="3"/>
  <c r="AW57" i="3"/>
  <c r="AV55" i="3"/>
  <c r="AW55" i="3"/>
  <c r="AV53" i="3"/>
  <c r="AW53" i="3"/>
  <c r="AV51" i="3"/>
  <c r="AW51" i="3"/>
  <c r="AV49" i="3"/>
  <c r="AW49" i="3"/>
  <c r="AV47" i="3"/>
  <c r="AW47" i="3"/>
  <c r="AV45" i="3"/>
  <c r="AW45" i="3"/>
  <c r="AV43" i="3"/>
  <c r="AW43" i="3"/>
  <c r="AV41" i="3"/>
  <c r="AW41" i="3"/>
  <c r="AV39" i="3"/>
  <c r="AW39" i="3"/>
  <c r="AV37" i="3"/>
  <c r="AW37" i="3"/>
  <c r="AV35" i="3"/>
  <c r="AW35" i="3"/>
  <c r="AV33" i="3"/>
  <c r="AW33" i="3"/>
  <c r="AV31" i="3"/>
  <c r="AW31" i="3"/>
  <c r="AV29" i="3"/>
  <c r="AW29" i="3"/>
  <c r="AV27" i="3"/>
  <c r="AW27" i="3"/>
  <c r="AV25" i="3"/>
  <c r="AW25" i="3"/>
  <c r="AV23" i="3"/>
  <c r="AW23" i="3"/>
  <c r="AV21" i="3"/>
  <c r="AW21" i="3"/>
  <c r="AV19" i="3"/>
  <c r="AW19" i="3"/>
  <c r="AV17" i="3"/>
  <c r="AW17" i="3"/>
  <c r="AV15" i="3"/>
  <c r="AW15" i="3"/>
  <c r="AV13" i="3"/>
  <c r="AW13" i="3"/>
  <c r="CM13" i="3" l="1"/>
  <c r="DG13" i="4"/>
  <c r="CM15" i="3"/>
  <c r="DG15" i="4"/>
  <c r="CM17" i="3"/>
  <c r="DG17" i="4"/>
  <c r="CM19" i="3"/>
  <c r="DG19" i="4"/>
  <c r="CM21" i="3"/>
  <c r="DG21" i="4"/>
  <c r="CM23" i="3"/>
  <c r="DG23" i="4"/>
  <c r="CM25" i="3"/>
  <c r="DG25" i="4"/>
  <c r="CM27" i="3"/>
  <c r="DG27" i="4"/>
  <c r="CM29" i="3"/>
  <c r="DG29" i="4"/>
  <c r="CM31" i="3"/>
  <c r="DG31" i="4"/>
  <c r="CM33" i="3"/>
  <c r="DG33" i="4"/>
  <c r="CM35" i="3"/>
  <c r="DG35" i="4"/>
  <c r="CM37" i="3"/>
  <c r="DG37" i="4"/>
  <c r="CM39" i="3"/>
  <c r="DG39" i="4"/>
  <c r="CM41" i="3"/>
  <c r="DG41" i="4"/>
  <c r="CM43" i="3"/>
  <c r="DG43" i="4"/>
  <c r="CM45" i="3"/>
  <c r="DG45" i="4"/>
  <c r="CM47" i="3"/>
  <c r="DG47" i="4"/>
  <c r="CM49" i="3"/>
  <c r="DG49" i="4"/>
  <c r="CM51" i="3"/>
  <c r="DG51" i="4"/>
  <c r="CM53" i="3"/>
  <c r="DG53" i="4"/>
  <c r="CM55" i="3"/>
  <c r="DG55" i="4"/>
  <c r="CM57" i="3"/>
  <c r="DG57" i="4"/>
  <c r="CM59" i="3"/>
  <c r="DG59" i="4"/>
  <c r="CM61" i="3"/>
  <c r="DG61" i="4"/>
  <c r="CM63" i="3"/>
  <c r="DG63" i="4"/>
  <c r="CM65" i="3"/>
  <c r="DG65" i="4"/>
  <c r="CM67" i="3"/>
  <c r="DG67" i="4"/>
  <c r="CM69" i="3"/>
  <c r="DG69" i="4"/>
  <c r="CM71" i="3"/>
  <c r="DG71" i="4"/>
  <c r="CM73" i="3"/>
  <c r="DG73" i="4"/>
  <c r="CM75" i="3"/>
  <c r="DG75" i="4"/>
  <c r="CM77" i="3"/>
  <c r="DG77" i="4"/>
  <c r="CM79" i="3"/>
  <c r="DG79" i="4"/>
  <c r="CM81" i="3"/>
  <c r="DG81" i="4"/>
  <c r="CM83" i="3"/>
  <c r="DG83" i="4"/>
  <c r="CM85" i="3"/>
  <c r="DG85" i="4"/>
  <c r="CM11" i="3"/>
  <c r="DG11" i="4"/>
  <c r="CM24" i="3"/>
  <c r="DG24" i="4"/>
  <c r="CM26" i="3"/>
  <c r="DG26" i="4"/>
  <c r="CM28" i="3"/>
  <c r="DG28" i="4"/>
  <c r="CM30" i="3"/>
  <c r="DG30" i="4"/>
  <c r="CM32" i="3"/>
  <c r="DG32" i="4"/>
  <c r="CM34" i="3"/>
  <c r="DG34" i="4"/>
  <c r="CM36" i="3"/>
  <c r="DG36" i="4"/>
  <c r="CM38" i="3"/>
  <c r="DG38" i="4"/>
  <c r="CM40" i="3"/>
  <c r="DG40" i="4"/>
  <c r="CM42" i="3"/>
  <c r="DG42" i="4"/>
  <c r="CM44" i="3"/>
  <c r="DG44" i="4"/>
  <c r="CM46" i="3"/>
  <c r="DG46" i="4"/>
  <c r="CM48" i="3"/>
  <c r="DG48" i="4"/>
  <c r="CM50" i="3"/>
  <c r="DG50" i="4"/>
  <c r="CM52" i="3"/>
  <c r="DG52" i="4"/>
  <c r="CM54" i="3"/>
  <c r="DG54" i="4"/>
  <c r="CM56" i="3"/>
  <c r="DG56" i="4"/>
  <c r="CM58" i="3"/>
  <c r="DG58" i="4"/>
  <c r="CM60" i="3"/>
  <c r="DG60" i="4"/>
  <c r="CM62" i="3"/>
  <c r="DG62" i="4"/>
  <c r="CM64" i="3"/>
  <c r="DG64" i="4"/>
  <c r="CM66" i="3"/>
  <c r="DG66" i="4"/>
  <c r="CM68" i="3"/>
  <c r="DG68" i="4"/>
  <c r="CM70" i="3"/>
  <c r="DG70" i="4"/>
  <c r="CM72" i="3"/>
  <c r="DG72" i="4"/>
  <c r="CM74" i="3"/>
  <c r="DG74" i="4"/>
  <c r="CM76" i="3"/>
  <c r="DG76" i="4"/>
  <c r="CM78" i="3"/>
  <c r="DG78" i="4"/>
  <c r="CM80" i="3"/>
  <c r="DG80" i="4"/>
  <c r="CM82" i="3"/>
  <c r="DG82" i="4"/>
  <c r="CM84" i="3"/>
  <c r="DG84" i="4"/>
  <c r="CM86" i="3"/>
  <c r="DG86" i="4"/>
  <c r="CL87" i="3"/>
  <c r="DH10" i="4"/>
  <c r="BR86" i="3"/>
  <c r="CM10" i="3"/>
  <c r="CK87" i="3"/>
  <c r="CM87" i="3" s="1"/>
  <c r="CM12" i="3"/>
  <c r="CM14" i="3"/>
  <c r="CM16" i="3"/>
  <c r="CM18" i="3"/>
  <c r="CM20" i="3"/>
  <c r="CM22" i="3"/>
  <c r="CJ10" i="3"/>
  <c r="CH87" i="3"/>
  <c r="CJ13" i="3"/>
  <c r="CJ15" i="3"/>
  <c r="CJ17" i="3"/>
  <c r="CJ19" i="3"/>
  <c r="CJ21" i="3"/>
  <c r="CJ23" i="3"/>
  <c r="CJ25" i="3"/>
  <c r="CJ27" i="3"/>
  <c r="CJ29" i="3"/>
  <c r="CJ31" i="3"/>
  <c r="CJ33" i="3"/>
  <c r="CJ35" i="3"/>
  <c r="CJ37" i="3"/>
  <c r="CJ39" i="3"/>
  <c r="CJ41" i="3"/>
  <c r="CJ43" i="3"/>
  <c r="CJ45" i="3"/>
  <c r="CJ47" i="3"/>
  <c r="CJ49" i="3"/>
  <c r="CJ51" i="3"/>
  <c r="CJ53" i="3"/>
  <c r="CJ55" i="3"/>
  <c r="CJ57" i="3"/>
  <c r="CJ59" i="3"/>
  <c r="CJ61" i="3"/>
  <c r="CJ63" i="3"/>
  <c r="CJ65" i="3"/>
  <c r="CJ67" i="3"/>
  <c r="CJ69" i="3"/>
  <c r="CJ71" i="3"/>
  <c r="CJ73" i="3"/>
  <c r="CJ75" i="3"/>
  <c r="CJ77" i="3"/>
  <c r="CJ79" i="3"/>
  <c r="CJ81" i="3"/>
  <c r="CJ83" i="3"/>
  <c r="CJ85" i="3"/>
  <c r="CJ11" i="3"/>
  <c r="DD87" i="4"/>
  <c r="CI87" i="3"/>
  <c r="CJ12" i="3"/>
  <c r="CJ14" i="3"/>
  <c r="CJ16" i="3"/>
  <c r="CJ18" i="3"/>
  <c r="CJ20" i="3"/>
  <c r="CJ22" i="3"/>
  <c r="CJ24" i="3"/>
  <c r="CJ26" i="3"/>
  <c r="CJ28" i="3"/>
  <c r="CJ30" i="3"/>
  <c r="CJ32" i="3"/>
  <c r="CJ34" i="3"/>
  <c r="CJ36" i="3"/>
  <c r="CJ38" i="3"/>
  <c r="CJ40" i="3"/>
  <c r="CJ42" i="3"/>
  <c r="CJ44" i="3"/>
  <c r="CJ46" i="3"/>
  <c r="CJ48" i="3"/>
  <c r="CJ50" i="3"/>
  <c r="CJ52" i="3"/>
  <c r="CJ54" i="3"/>
  <c r="CJ56" i="3"/>
  <c r="CJ58" i="3"/>
  <c r="CJ60" i="3"/>
  <c r="CJ62" i="3"/>
  <c r="CJ64" i="3"/>
  <c r="CJ66" i="3"/>
  <c r="CJ68" i="3"/>
  <c r="CJ70" i="3"/>
  <c r="CJ72" i="3"/>
  <c r="CJ74" i="3"/>
  <c r="CJ76" i="3"/>
  <c r="CJ78" i="3"/>
  <c r="CJ80" i="3"/>
  <c r="CJ82" i="3"/>
  <c r="CJ84" i="3"/>
  <c r="CJ86" i="3"/>
  <c r="V87" i="3"/>
  <c r="V87" i="4" s="1"/>
  <c r="W20" i="4" s="1"/>
  <c r="V10" i="4"/>
  <c r="U10" i="4"/>
  <c r="W10" i="3"/>
  <c r="U87" i="3"/>
  <c r="Y10" i="4"/>
  <c r="X87" i="3"/>
  <c r="Z10" i="3"/>
  <c r="AC10" i="4"/>
  <c r="AA87" i="3"/>
  <c r="AC10" i="3"/>
  <c r="AB87" i="3"/>
  <c r="AD87" i="4" s="1"/>
  <c r="AD10" i="4"/>
  <c r="Z10" i="4"/>
  <c r="Y87" i="3"/>
  <c r="Z87" i="4" s="1"/>
  <c r="AA14" i="4" s="1"/>
  <c r="AG10" i="4"/>
  <c r="AD87" i="3"/>
  <c r="AF10" i="3"/>
  <c r="AE87" i="3"/>
  <c r="AH87" i="4" s="1"/>
  <c r="AI16" i="4" s="1"/>
  <c r="AH10" i="4"/>
  <c r="W13" i="3"/>
  <c r="U13" i="4"/>
  <c r="AC13" i="3"/>
  <c r="AC13" i="4"/>
  <c r="Z13" i="3"/>
  <c r="Y13" i="4"/>
  <c r="AF13" i="3"/>
  <c r="AG13" i="4"/>
  <c r="W15" i="3"/>
  <c r="U15" i="4"/>
  <c r="Z15" i="3"/>
  <c r="Y15" i="4"/>
  <c r="AC15" i="3"/>
  <c r="AC15" i="4"/>
  <c r="AF15" i="3"/>
  <c r="AG15" i="4"/>
  <c r="W17" i="3"/>
  <c r="U17" i="4"/>
  <c r="AC17" i="3"/>
  <c r="AC17" i="4"/>
  <c r="Z17" i="3"/>
  <c r="Y17" i="4"/>
  <c r="AF17" i="3"/>
  <c r="AG17" i="4"/>
  <c r="W19" i="3"/>
  <c r="U19" i="4"/>
  <c r="Z19" i="3"/>
  <c r="Y19" i="4"/>
  <c r="AC19" i="3"/>
  <c r="AC19" i="4"/>
  <c r="AF19" i="3"/>
  <c r="AG19" i="4"/>
  <c r="W21" i="3"/>
  <c r="U21" i="4"/>
  <c r="AC21" i="3"/>
  <c r="AC21" i="4"/>
  <c r="Z21" i="3"/>
  <c r="Y21" i="4"/>
  <c r="AF21" i="3"/>
  <c r="AG21" i="4"/>
  <c r="W23" i="3"/>
  <c r="U23" i="4"/>
  <c r="AC23" i="3"/>
  <c r="AC23" i="4"/>
  <c r="Z23" i="3"/>
  <c r="Y23" i="4"/>
  <c r="AF23" i="3"/>
  <c r="AG23" i="4"/>
  <c r="W25" i="3"/>
  <c r="U25" i="4"/>
  <c r="Z25" i="3"/>
  <c r="Y25" i="4"/>
  <c r="AC25" i="3"/>
  <c r="AC25" i="4"/>
  <c r="AF25" i="3"/>
  <c r="AG25" i="4"/>
  <c r="W27" i="3"/>
  <c r="U27" i="4"/>
  <c r="Z27" i="3"/>
  <c r="Y27" i="4"/>
  <c r="AC27" i="3"/>
  <c r="AC27" i="4"/>
  <c r="AF27" i="3"/>
  <c r="AG27" i="4"/>
  <c r="W29" i="3"/>
  <c r="U29" i="4"/>
  <c r="AC29" i="3"/>
  <c r="AC29" i="4"/>
  <c r="Z29" i="3"/>
  <c r="Y29" i="4"/>
  <c r="AF29" i="3"/>
  <c r="AG29" i="4"/>
  <c r="W31" i="3"/>
  <c r="U31" i="4"/>
  <c r="Z31" i="3"/>
  <c r="Y31" i="4"/>
  <c r="AC31" i="3"/>
  <c r="AC31" i="4"/>
  <c r="AF31" i="3"/>
  <c r="AG31" i="4"/>
  <c r="W33" i="3"/>
  <c r="U33" i="4"/>
  <c r="AC33" i="3"/>
  <c r="AC33" i="4"/>
  <c r="Z33" i="3"/>
  <c r="Y33" i="4"/>
  <c r="AF33" i="3"/>
  <c r="AG33" i="4"/>
  <c r="W35" i="3"/>
  <c r="U35" i="4"/>
  <c r="Z35" i="3"/>
  <c r="Y35" i="4"/>
  <c r="AC35" i="3"/>
  <c r="AC35" i="4"/>
  <c r="AF35" i="3"/>
  <c r="AG35" i="4"/>
  <c r="W37" i="3"/>
  <c r="U37" i="4"/>
  <c r="AC37" i="3"/>
  <c r="AC37" i="4"/>
  <c r="Z37" i="3"/>
  <c r="Y37" i="4"/>
  <c r="AF37" i="3"/>
  <c r="AG37" i="4"/>
  <c r="W39" i="3"/>
  <c r="U39" i="4"/>
  <c r="Z39" i="3"/>
  <c r="Y39" i="4"/>
  <c r="AC39" i="3"/>
  <c r="AC39" i="4"/>
  <c r="AF39" i="3"/>
  <c r="AG39" i="4"/>
  <c r="W41" i="3"/>
  <c r="U41" i="4"/>
  <c r="AC41" i="3"/>
  <c r="AC41" i="4"/>
  <c r="Z41" i="3"/>
  <c r="Y41" i="4"/>
  <c r="AF41" i="3"/>
  <c r="AG41" i="4"/>
  <c r="W43" i="3"/>
  <c r="U43" i="4"/>
  <c r="Z43" i="3"/>
  <c r="Y43" i="4"/>
  <c r="AC43" i="3"/>
  <c r="AC43" i="4"/>
  <c r="AF43" i="3"/>
  <c r="AG43" i="4"/>
  <c r="W45" i="3"/>
  <c r="U45" i="4"/>
  <c r="AC45" i="3"/>
  <c r="AC45" i="4"/>
  <c r="Z45" i="3"/>
  <c r="Y45" i="4"/>
  <c r="AF45" i="3"/>
  <c r="AG45" i="4"/>
  <c r="W47" i="3"/>
  <c r="U47" i="4"/>
  <c r="Z47" i="3"/>
  <c r="Y47" i="4"/>
  <c r="AC47" i="3"/>
  <c r="AC47" i="4"/>
  <c r="AF47" i="3"/>
  <c r="AG47" i="4"/>
  <c r="W49" i="3"/>
  <c r="U49" i="4"/>
  <c r="AC49" i="3"/>
  <c r="AC49" i="4"/>
  <c r="Z49" i="3"/>
  <c r="Y49" i="4"/>
  <c r="AF49" i="3"/>
  <c r="AG49" i="4"/>
  <c r="W51" i="3"/>
  <c r="U51" i="4"/>
  <c r="Z51" i="3"/>
  <c r="Y51" i="4"/>
  <c r="AC51" i="3"/>
  <c r="AC51" i="4"/>
  <c r="AF51" i="3"/>
  <c r="AG51" i="4"/>
  <c r="W53" i="3"/>
  <c r="U53" i="4"/>
  <c r="AC53" i="3"/>
  <c r="AC53" i="4"/>
  <c r="Z53" i="3"/>
  <c r="Y53" i="4"/>
  <c r="AF53" i="3"/>
  <c r="AG53" i="4"/>
  <c r="W55" i="3"/>
  <c r="U55" i="4"/>
  <c r="Z55" i="3"/>
  <c r="Y55" i="4"/>
  <c r="AC55" i="3"/>
  <c r="AC55" i="4"/>
  <c r="AF55" i="3"/>
  <c r="AG55" i="4"/>
  <c r="W57" i="3"/>
  <c r="U57" i="4"/>
  <c r="AC57" i="3"/>
  <c r="AC57" i="4"/>
  <c r="Z57" i="3"/>
  <c r="Y57" i="4"/>
  <c r="AF57" i="3"/>
  <c r="AG57" i="4"/>
  <c r="W59" i="3"/>
  <c r="U59" i="4"/>
  <c r="Z59" i="3"/>
  <c r="Y59" i="4"/>
  <c r="AC59" i="3"/>
  <c r="AC59" i="4"/>
  <c r="AF59" i="3"/>
  <c r="AG59" i="4"/>
  <c r="W61" i="3"/>
  <c r="U61" i="4"/>
  <c r="AC61" i="3"/>
  <c r="AC61" i="4"/>
  <c r="Z61" i="3"/>
  <c r="Y61" i="4"/>
  <c r="AF61" i="3"/>
  <c r="AG61" i="4"/>
  <c r="W63" i="3"/>
  <c r="U63" i="4"/>
  <c r="Z63" i="3"/>
  <c r="Y63" i="4"/>
  <c r="AC63" i="3"/>
  <c r="AC63" i="4"/>
  <c r="AF63" i="3"/>
  <c r="AG63" i="4"/>
  <c r="W65" i="3"/>
  <c r="U65" i="4"/>
  <c r="AC65" i="3"/>
  <c r="AC65" i="4"/>
  <c r="Z65" i="3"/>
  <c r="Y65" i="4"/>
  <c r="AF65" i="3"/>
  <c r="AG65" i="4"/>
  <c r="W67" i="3"/>
  <c r="U67" i="4"/>
  <c r="Z67" i="3"/>
  <c r="Y67" i="4"/>
  <c r="AC67" i="3"/>
  <c r="AC67" i="4"/>
  <c r="AF67" i="3"/>
  <c r="AG67" i="4"/>
  <c r="W69" i="3"/>
  <c r="U69" i="4"/>
  <c r="AC69" i="3"/>
  <c r="AC69" i="4"/>
  <c r="Z69" i="3"/>
  <c r="Y69" i="4"/>
  <c r="AF69" i="3"/>
  <c r="AG69" i="4"/>
  <c r="W71" i="3"/>
  <c r="U71" i="4"/>
  <c r="Z71" i="3"/>
  <c r="Y71" i="4"/>
  <c r="AC71" i="3"/>
  <c r="AC71" i="4"/>
  <c r="AF71" i="3"/>
  <c r="AG71" i="4"/>
  <c r="W73" i="3"/>
  <c r="U73" i="4"/>
  <c r="Z73" i="3"/>
  <c r="Y73" i="4"/>
  <c r="AC73" i="3"/>
  <c r="AC73" i="4"/>
  <c r="AF73" i="3"/>
  <c r="AG73" i="4"/>
  <c r="W75" i="3"/>
  <c r="U75" i="4"/>
  <c r="AC75" i="3"/>
  <c r="AC75" i="4"/>
  <c r="Z75" i="3"/>
  <c r="Y75" i="4"/>
  <c r="AF75" i="3"/>
  <c r="AG75" i="4"/>
  <c r="W77" i="3"/>
  <c r="U77" i="4"/>
  <c r="Z77" i="3"/>
  <c r="Y77" i="4"/>
  <c r="AC77" i="3"/>
  <c r="AC77" i="4"/>
  <c r="AF77" i="3"/>
  <c r="AG77" i="4"/>
  <c r="W79" i="3"/>
  <c r="U79" i="4"/>
  <c r="AC79" i="3"/>
  <c r="AC79" i="4"/>
  <c r="Z79" i="3"/>
  <c r="Y79" i="4"/>
  <c r="AF79" i="3"/>
  <c r="AG79" i="4"/>
  <c r="W81" i="3"/>
  <c r="U81" i="4"/>
  <c r="Z81" i="3"/>
  <c r="Y81" i="4"/>
  <c r="AC81" i="3"/>
  <c r="AC81" i="4"/>
  <c r="AF81" i="3"/>
  <c r="AG81" i="4"/>
  <c r="W83" i="3"/>
  <c r="U83" i="4"/>
  <c r="AC83" i="3"/>
  <c r="AC83" i="4"/>
  <c r="Z83" i="3"/>
  <c r="Y83" i="4"/>
  <c r="AF83" i="3"/>
  <c r="AG83" i="4"/>
  <c r="W85" i="3"/>
  <c r="U85" i="4"/>
  <c r="Z85" i="3"/>
  <c r="Y85" i="4"/>
  <c r="AC85" i="3"/>
  <c r="AC85" i="4"/>
  <c r="AF85" i="3"/>
  <c r="AG85" i="4"/>
  <c r="W11" i="3"/>
  <c r="U11" i="4"/>
  <c r="Z11" i="3"/>
  <c r="Y11" i="4"/>
  <c r="AC11" i="3"/>
  <c r="AC11" i="4"/>
  <c r="AF11" i="3"/>
  <c r="AG11" i="4"/>
  <c r="W12" i="3"/>
  <c r="U12" i="4"/>
  <c r="Z12" i="3"/>
  <c r="Y12" i="4"/>
  <c r="AF12" i="3"/>
  <c r="AG12" i="4"/>
  <c r="AC12" i="3"/>
  <c r="AC12" i="4"/>
  <c r="W14" i="3"/>
  <c r="U14" i="4"/>
  <c r="Z14" i="3"/>
  <c r="Y14" i="4"/>
  <c r="AF14" i="3"/>
  <c r="AG14" i="4"/>
  <c r="AC14" i="3"/>
  <c r="AC14" i="4"/>
  <c r="W16" i="3"/>
  <c r="U16" i="4"/>
  <c r="Z16" i="3"/>
  <c r="Y16" i="4"/>
  <c r="AF16" i="3"/>
  <c r="AG16" i="4"/>
  <c r="AC16" i="3"/>
  <c r="AC16" i="4"/>
  <c r="W18" i="3"/>
  <c r="U18" i="4"/>
  <c r="Z18" i="3"/>
  <c r="Y18" i="4"/>
  <c r="AF18" i="3"/>
  <c r="AG18" i="4"/>
  <c r="AC18" i="3"/>
  <c r="AC18" i="4"/>
  <c r="W20" i="3"/>
  <c r="U20" i="4"/>
  <c r="Z20" i="3"/>
  <c r="Y20" i="4"/>
  <c r="AF20" i="3"/>
  <c r="AG20" i="4"/>
  <c r="AC20" i="3"/>
  <c r="AC20" i="4"/>
  <c r="W22" i="3"/>
  <c r="U22" i="4"/>
  <c r="AC22" i="3"/>
  <c r="AC22" i="4"/>
  <c r="Z22" i="3"/>
  <c r="Y22" i="4"/>
  <c r="AF22" i="3"/>
  <c r="AG22" i="4"/>
  <c r="W24" i="3"/>
  <c r="U24" i="4"/>
  <c r="Z24" i="3"/>
  <c r="Y24" i="4"/>
  <c r="AF24" i="3"/>
  <c r="AG24" i="4"/>
  <c r="AC24" i="3"/>
  <c r="AC24" i="4"/>
  <c r="W26" i="3"/>
  <c r="U26" i="4"/>
  <c r="Z26" i="3"/>
  <c r="Y26" i="4"/>
  <c r="AF26" i="3"/>
  <c r="AG26" i="4"/>
  <c r="AC26" i="3"/>
  <c r="AC26" i="4"/>
  <c r="W28" i="3"/>
  <c r="U28" i="4"/>
  <c r="Z28" i="3"/>
  <c r="Y28" i="4"/>
  <c r="AF28" i="3"/>
  <c r="AG28" i="4"/>
  <c r="AC28" i="3"/>
  <c r="AC28" i="4"/>
  <c r="W30" i="3"/>
  <c r="U30" i="4"/>
  <c r="Z30" i="3"/>
  <c r="Y30" i="4"/>
  <c r="AF30" i="3"/>
  <c r="AG30" i="4"/>
  <c r="AC30" i="3"/>
  <c r="AC30" i="4"/>
  <c r="W32" i="3"/>
  <c r="U32" i="4"/>
  <c r="Z32" i="3"/>
  <c r="Y32" i="4"/>
  <c r="AF32" i="3"/>
  <c r="AG32" i="4"/>
  <c r="AC32" i="3"/>
  <c r="AC32" i="4"/>
  <c r="W34" i="3"/>
  <c r="U34" i="4"/>
  <c r="AC34" i="3"/>
  <c r="AC34" i="4"/>
  <c r="Z34" i="3"/>
  <c r="Y34" i="4"/>
  <c r="AF34" i="3"/>
  <c r="AG34" i="4"/>
  <c r="W36" i="3"/>
  <c r="U36" i="4"/>
  <c r="Z36" i="3"/>
  <c r="Y36" i="4"/>
  <c r="AF36" i="3"/>
  <c r="AG36" i="4"/>
  <c r="AC36" i="3"/>
  <c r="AC36" i="4"/>
  <c r="W38" i="3"/>
  <c r="U38" i="4"/>
  <c r="Z38" i="3"/>
  <c r="Y38" i="4"/>
  <c r="AF38" i="3"/>
  <c r="AG38" i="4"/>
  <c r="AC38" i="3"/>
  <c r="AC38" i="4"/>
  <c r="W40" i="3"/>
  <c r="U40" i="4"/>
  <c r="AC40" i="3"/>
  <c r="AC40" i="4"/>
  <c r="Z40" i="3"/>
  <c r="Y40" i="4"/>
  <c r="AF40" i="3"/>
  <c r="AG40" i="4"/>
  <c r="W42" i="3"/>
  <c r="U42" i="4"/>
  <c r="AC42" i="3"/>
  <c r="AC42" i="4"/>
  <c r="Z42" i="3"/>
  <c r="Y42" i="4"/>
  <c r="AF42" i="3"/>
  <c r="AG42" i="4"/>
  <c r="W44" i="3"/>
  <c r="U44" i="4"/>
  <c r="Z44" i="3"/>
  <c r="Y44" i="4"/>
  <c r="AF44" i="3"/>
  <c r="AG44" i="4"/>
  <c r="AC44" i="3"/>
  <c r="AC44" i="4"/>
  <c r="W46" i="3"/>
  <c r="U46" i="4"/>
  <c r="AC46" i="3"/>
  <c r="AC46" i="4"/>
  <c r="Z46" i="3"/>
  <c r="Y46" i="4"/>
  <c r="AF46" i="3"/>
  <c r="AG46" i="4"/>
  <c r="W48" i="3"/>
  <c r="U48" i="4"/>
  <c r="Z48" i="3"/>
  <c r="Y48" i="4"/>
  <c r="AF48" i="3"/>
  <c r="AG48" i="4"/>
  <c r="AC48" i="3"/>
  <c r="AC48" i="4"/>
  <c r="W50" i="3"/>
  <c r="U50" i="4"/>
  <c r="AC50" i="3"/>
  <c r="AC50" i="4"/>
  <c r="Z50" i="3"/>
  <c r="Y50" i="4"/>
  <c r="AF50" i="3"/>
  <c r="AG50" i="4"/>
  <c r="W52" i="3"/>
  <c r="U52" i="4"/>
  <c r="Z52" i="3"/>
  <c r="Y52" i="4"/>
  <c r="AF52" i="3"/>
  <c r="AG52" i="4"/>
  <c r="AC52" i="3"/>
  <c r="AC52" i="4"/>
  <c r="W54" i="3"/>
  <c r="U54" i="4"/>
  <c r="AC54" i="3"/>
  <c r="AC54" i="4"/>
  <c r="Z54" i="3"/>
  <c r="Y54" i="4"/>
  <c r="AF54" i="3"/>
  <c r="AG54" i="4"/>
  <c r="W56" i="3"/>
  <c r="U56" i="4"/>
  <c r="Z56" i="3"/>
  <c r="Y56" i="4"/>
  <c r="AF56" i="3"/>
  <c r="AG56" i="4"/>
  <c r="AC56" i="3"/>
  <c r="AC56" i="4"/>
  <c r="W58" i="3"/>
  <c r="U58" i="4"/>
  <c r="AC58" i="3"/>
  <c r="AC58" i="4"/>
  <c r="Z58" i="3"/>
  <c r="Y58" i="4"/>
  <c r="AF58" i="3"/>
  <c r="AG58" i="4"/>
  <c r="W60" i="3"/>
  <c r="U60" i="4"/>
  <c r="Z60" i="3"/>
  <c r="Y60" i="4"/>
  <c r="AF60" i="3"/>
  <c r="AG60" i="4"/>
  <c r="AC60" i="3"/>
  <c r="AC60" i="4"/>
  <c r="W62" i="3"/>
  <c r="U62" i="4"/>
  <c r="AC62" i="3"/>
  <c r="AC62" i="4"/>
  <c r="Z62" i="3"/>
  <c r="Y62" i="4"/>
  <c r="AF62" i="3"/>
  <c r="AG62" i="4"/>
  <c r="W64" i="3"/>
  <c r="U64" i="4"/>
  <c r="Z64" i="3"/>
  <c r="Y64" i="4"/>
  <c r="AF64" i="3"/>
  <c r="AG64" i="4"/>
  <c r="AC64" i="3"/>
  <c r="AC64" i="4"/>
  <c r="W66" i="3"/>
  <c r="U66" i="4"/>
  <c r="AC66" i="3"/>
  <c r="AC66" i="4"/>
  <c r="Z66" i="3"/>
  <c r="Y66" i="4"/>
  <c r="AF66" i="3"/>
  <c r="AG66" i="4"/>
  <c r="W68" i="3"/>
  <c r="U68" i="4"/>
  <c r="Z68" i="3"/>
  <c r="Y68" i="4"/>
  <c r="AF68" i="3"/>
  <c r="AG68" i="4"/>
  <c r="AC68" i="3"/>
  <c r="AC68" i="4"/>
  <c r="W70" i="3"/>
  <c r="U70" i="4"/>
  <c r="AC70" i="3"/>
  <c r="AC70" i="4"/>
  <c r="Z70" i="3"/>
  <c r="Y70" i="4"/>
  <c r="AF70" i="3"/>
  <c r="AG70" i="4"/>
  <c r="W72" i="3"/>
  <c r="U72" i="4"/>
  <c r="Z72" i="3"/>
  <c r="Y72" i="4"/>
  <c r="AF72" i="3"/>
  <c r="AG72" i="4"/>
  <c r="AC72" i="3"/>
  <c r="AC72" i="4"/>
  <c r="W74" i="3"/>
  <c r="U74" i="4"/>
  <c r="AC74" i="3"/>
  <c r="AC74" i="4"/>
  <c r="Z74" i="3"/>
  <c r="Y74" i="4"/>
  <c r="AF74" i="3"/>
  <c r="AG74" i="4"/>
  <c r="W76" i="3"/>
  <c r="U76" i="4"/>
  <c r="Z76" i="3"/>
  <c r="Y76" i="4"/>
  <c r="AF76" i="3"/>
  <c r="AG76" i="4"/>
  <c r="AC76" i="3"/>
  <c r="AC76" i="4"/>
  <c r="W78" i="3"/>
  <c r="U78" i="4"/>
  <c r="AC78" i="3"/>
  <c r="AC78" i="4"/>
  <c r="Z78" i="3"/>
  <c r="Y78" i="4"/>
  <c r="AF78" i="3"/>
  <c r="AG78" i="4"/>
  <c r="W80" i="3"/>
  <c r="U80" i="4"/>
  <c r="Z80" i="3"/>
  <c r="Y80" i="4"/>
  <c r="AF80" i="3"/>
  <c r="AG80" i="4"/>
  <c r="AC80" i="3"/>
  <c r="AC80" i="4"/>
  <c r="W82" i="3"/>
  <c r="U82" i="4"/>
  <c r="AC82" i="3"/>
  <c r="AC82" i="4"/>
  <c r="Z82" i="3"/>
  <c r="Y82" i="4"/>
  <c r="AF82" i="3"/>
  <c r="AG82" i="4"/>
  <c r="W84" i="3"/>
  <c r="U84" i="4"/>
  <c r="Z84" i="3"/>
  <c r="Y84" i="4"/>
  <c r="AF84" i="3"/>
  <c r="AG84" i="4"/>
  <c r="AC84" i="3"/>
  <c r="AC84" i="4"/>
  <c r="W86" i="3"/>
  <c r="U86" i="4"/>
  <c r="AC86" i="3"/>
  <c r="AC86" i="4"/>
  <c r="Z86" i="3"/>
  <c r="Y86" i="4"/>
  <c r="AF86" i="3"/>
  <c r="AG86" i="4"/>
  <c r="CD86" i="3"/>
  <c r="BX86" i="3"/>
  <c r="BR46" i="3"/>
  <c r="BR50" i="3"/>
  <c r="BR56" i="3"/>
  <c r="BR68" i="3"/>
  <c r="BR82" i="3"/>
  <c r="BX82" i="3"/>
  <c r="BR84" i="3"/>
  <c r="AP35" i="3"/>
  <c r="BV87" i="3"/>
  <c r="CE87" i="3"/>
  <c r="CG87" i="3" s="1"/>
  <c r="BZ87" i="3"/>
  <c r="CA87" i="3" s="1"/>
  <c r="CA46" i="3"/>
  <c r="CA68" i="3"/>
  <c r="CG68" i="3"/>
  <c r="CA70" i="3"/>
  <c r="CA78" i="3"/>
  <c r="CA80" i="3"/>
  <c r="CA82" i="3"/>
  <c r="CA84" i="3"/>
  <c r="CG84" i="3"/>
  <c r="CA86" i="3"/>
  <c r="CG86" i="3"/>
  <c r="BR18" i="3"/>
  <c r="BR28" i="3"/>
  <c r="BR70" i="3"/>
  <c r="BR72" i="3"/>
  <c r="BR76" i="3"/>
  <c r="BR78" i="3"/>
  <c r="CD78" i="3"/>
  <c r="BX78" i="3"/>
  <c r="BR80" i="3"/>
  <c r="CD80" i="3"/>
  <c r="BX80" i="3"/>
  <c r="CD82" i="3"/>
  <c r="BX70" i="3"/>
  <c r="CD72" i="3"/>
  <c r="BX72" i="3"/>
  <c r="BR74" i="3"/>
  <c r="CD74" i="3"/>
  <c r="BX74" i="3"/>
  <c r="CD76" i="3"/>
  <c r="BX76" i="3"/>
  <c r="AX75" i="3"/>
  <c r="AX77" i="3"/>
  <c r="AX79" i="3"/>
  <c r="AX81" i="3"/>
  <c r="AX83" i="3"/>
  <c r="AX85" i="3"/>
  <c r="AS38" i="3"/>
  <c r="AS40" i="3"/>
  <c r="AS42" i="3"/>
  <c r="AS44" i="3"/>
  <c r="AS46" i="3"/>
  <c r="AS48" i="3"/>
  <c r="AS50" i="3"/>
  <c r="AS52" i="3"/>
  <c r="AS54" i="3"/>
  <c r="AS56" i="3"/>
  <c r="AS58" i="3"/>
  <c r="AS60" i="3"/>
  <c r="AS62" i="3"/>
  <c r="AS64" i="3"/>
  <c r="AS66" i="3"/>
  <c r="AS68" i="3"/>
  <c r="AS70" i="3"/>
  <c r="AS72" i="3"/>
  <c r="AS74" i="3"/>
  <c r="AS76" i="3"/>
  <c r="AS78" i="3"/>
  <c r="AS80" i="3"/>
  <c r="AS82" i="3"/>
  <c r="AS84" i="3"/>
  <c r="AS86" i="3"/>
  <c r="AS37" i="3"/>
  <c r="AS39" i="3"/>
  <c r="AS41" i="3"/>
  <c r="AS43" i="3"/>
  <c r="AS45" i="3"/>
  <c r="AS47" i="3"/>
  <c r="AS49" i="3"/>
  <c r="AS51" i="3"/>
  <c r="AS53" i="3"/>
  <c r="AS55" i="3"/>
  <c r="AS57" i="3"/>
  <c r="AS59" i="3"/>
  <c r="AS61" i="3"/>
  <c r="AS63" i="3"/>
  <c r="AS65" i="3"/>
  <c r="AS67" i="3"/>
  <c r="AS69" i="3"/>
  <c r="AS71" i="3"/>
  <c r="AS73" i="3"/>
  <c r="AS75" i="3"/>
  <c r="AS77" i="3"/>
  <c r="AS79" i="3"/>
  <c r="AS81" i="3"/>
  <c r="AS83" i="3"/>
  <c r="AS85" i="3"/>
  <c r="CG13" i="3"/>
  <c r="CG15" i="3"/>
  <c r="CG17" i="3"/>
  <c r="CG19" i="3"/>
  <c r="CG21" i="3"/>
  <c r="CG23" i="3"/>
  <c r="CG25" i="3"/>
  <c r="CG27" i="3"/>
  <c r="CG29" i="3"/>
  <c r="CG31" i="3"/>
  <c r="CG33" i="3"/>
  <c r="CG35" i="3"/>
  <c r="CG37" i="3"/>
  <c r="CG39" i="3"/>
  <c r="CG41" i="3"/>
  <c r="CG43" i="3"/>
  <c r="CG45" i="3"/>
  <c r="CG47" i="3"/>
  <c r="CG49" i="3"/>
  <c r="CG51" i="3"/>
  <c r="CG63" i="3"/>
  <c r="BQ87" i="3"/>
  <c r="AS12" i="3"/>
  <c r="AS14" i="3"/>
  <c r="AS16" i="3"/>
  <c r="AS18" i="3"/>
  <c r="BO12" i="3"/>
  <c r="BO14" i="3"/>
  <c r="BO16" i="3"/>
  <c r="BO24" i="3"/>
  <c r="BO26" i="3"/>
  <c r="BO32" i="3"/>
  <c r="CA72" i="3"/>
  <c r="CA76" i="3"/>
  <c r="CG78" i="3"/>
  <c r="AP29" i="3"/>
  <c r="AP31" i="3"/>
  <c r="AP33" i="3"/>
  <c r="AJ11" i="3"/>
  <c r="BU10" i="3"/>
  <c r="BS87" i="3"/>
  <c r="BU87" i="3" s="1"/>
  <c r="BR10" i="3"/>
  <c r="BP87" i="3"/>
  <c r="CD10" i="3"/>
  <c r="CB87" i="3"/>
  <c r="CD87" i="3" s="1"/>
  <c r="BW87" i="3"/>
  <c r="BR65" i="3"/>
  <c r="BR67" i="3"/>
  <c r="BR20" i="3"/>
  <c r="BR22" i="3"/>
  <c r="BR42" i="3"/>
  <c r="BO10" i="3"/>
  <c r="BM87" i="3"/>
  <c r="BO87" i="3" s="1"/>
  <c r="CG72" i="3"/>
  <c r="CA74" i="3"/>
  <c r="CG76" i="3"/>
  <c r="CG80" i="3"/>
  <c r="CG82" i="3"/>
  <c r="BX10" i="3"/>
  <c r="CG10" i="3"/>
  <c r="BU13" i="3"/>
  <c r="BU15" i="3"/>
  <c r="BU17" i="3"/>
  <c r="BU19" i="3"/>
  <c r="BU21" i="3"/>
  <c r="BU23" i="3"/>
  <c r="BU27" i="3"/>
  <c r="BU29" i="3"/>
  <c r="BU31" i="3"/>
  <c r="BU33" i="3"/>
  <c r="BU35" i="3"/>
  <c r="BU37" i="3"/>
  <c r="BU39" i="3"/>
  <c r="BU41" i="3"/>
  <c r="BU43" i="3"/>
  <c r="BU45" i="3"/>
  <c r="BU47" i="3"/>
  <c r="BU49" i="3"/>
  <c r="BU51" i="3"/>
  <c r="BU53" i="3"/>
  <c r="BU55" i="3"/>
  <c r="BU57" i="3"/>
  <c r="BU59" i="3"/>
  <c r="BU61" i="3"/>
  <c r="BU65" i="3"/>
  <c r="BU67" i="3"/>
  <c r="BU77" i="3"/>
  <c r="CA18" i="3"/>
  <c r="CA28" i="3"/>
  <c r="CA50" i="3"/>
  <c r="CA56" i="3"/>
  <c r="BL62" i="3"/>
  <c r="CA62" i="3"/>
  <c r="CG62" i="3"/>
  <c r="BL64" i="3"/>
  <c r="CA64" i="3"/>
  <c r="CG64" i="3"/>
  <c r="BL66" i="3"/>
  <c r="CA66" i="3"/>
  <c r="CG66" i="3"/>
  <c r="BL68" i="3"/>
  <c r="BL70" i="3"/>
  <c r="CG70" i="3"/>
  <c r="BL86" i="3"/>
  <c r="CA10" i="3"/>
  <c r="BL13" i="3"/>
  <c r="BO13" i="3"/>
  <c r="BX13" i="3"/>
  <c r="BL15" i="3"/>
  <c r="BO15" i="3"/>
  <c r="BX15" i="3"/>
  <c r="BL17" i="3"/>
  <c r="BO17" i="3"/>
  <c r="BX17" i="3"/>
  <c r="BL19" i="3"/>
  <c r="BO19" i="3"/>
  <c r="BX19" i="3"/>
  <c r="BL21" i="3"/>
  <c r="BO21" i="3"/>
  <c r="BX21" i="3"/>
  <c r="BL23" i="3"/>
  <c r="BO23" i="3"/>
  <c r="BX23" i="3"/>
  <c r="BL25" i="3"/>
  <c r="BO25" i="3"/>
  <c r="BL27" i="3"/>
  <c r="BO27" i="3"/>
  <c r="BR27" i="3"/>
  <c r="BL29" i="3"/>
  <c r="BO29" i="3"/>
  <c r="BR29" i="3"/>
  <c r="BL31" i="3"/>
  <c r="BO31" i="3"/>
  <c r="BR31" i="3"/>
  <c r="BL33" i="3"/>
  <c r="BO33" i="3"/>
  <c r="BR33" i="3"/>
  <c r="BL35" i="3"/>
  <c r="BO35" i="3"/>
  <c r="BR35" i="3"/>
  <c r="BL37" i="3"/>
  <c r="BO37" i="3"/>
  <c r="BR37" i="3"/>
  <c r="BL39" i="3"/>
  <c r="BO39" i="3"/>
  <c r="BR39" i="3"/>
  <c r="BL41" i="3"/>
  <c r="BO41" i="3"/>
  <c r="BR41" i="3"/>
  <c r="BL43" i="3"/>
  <c r="BO43" i="3"/>
  <c r="BR43" i="3"/>
  <c r="BL45" i="3"/>
  <c r="BO45" i="3"/>
  <c r="BR45" i="3"/>
  <c r="BL47" i="3"/>
  <c r="BO47" i="3"/>
  <c r="BR47" i="3"/>
  <c r="BR49" i="3"/>
  <c r="BR53" i="3"/>
  <c r="BR57" i="3"/>
  <c r="BR59" i="3"/>
  <c r="CD84" i="3"/>
  <c r="BX84" i="3"/>
  <c r="BU63" i="3"/>
  <c r="BU69" i="3"/>
  <c r="BU71" i="3"/>
  <c r="CA71" i="3"/>
  <c r="CG71" i="3"/>
  <c r="BU73" i="3"/>
  <c r="BU75" i="3"/>
  <c r="CA75" i="3"/>
  <c r="CG75" i="3"/>
  <c r="CA77" i="3"/>
  <c r="CG77" i="3"/>
  <c r="BO79" i="3"/>
  <c r="CA79" i="3"/>
  <c r="CG79" i="3"/>
  <c r="BU81" i="3"/>
  <c r="CA81" i="3"/>
  <c r="CG81" i="3"/>
  <c r="BO83" i="3"/>
  <c r="CA83" i="3"/>
  <c r="CG83" i="3"/>
  <c r="BU85" i="3"/>
  <c r="CA85" i="3"/>
  <c r="CG85" i="3"/>
  <c r="BU11" i="3"/>
  <c r="BL12" i="3"/>
  <c r="CA12" i="3"/>
  <c r="CG12" i="3"/>
  <c r="BL14" i="3"/>
  <c r="CA14" i="3"/>
  <c r="CG14" i="3"/>
  <c r="BL16" i="3"/>
  <c r="CA16" i="3"/>
  <c r="CG16" i="3"/>
  <c r="BL18" i="3"/>
  <c r="CG18" i="3"/>
  <c r="BL20" i="3"/>
  <c r="CA20" i="3"/>
  <c r="CG20" i="3"/>
  <c r="BL22" i="3"/>
  <c r="CA22" i="3"/>
  <c r="CG22" i="3"/>
  <c r="BL24" i="3"/>
  <c r="CA24" i="3"/>
  <c r="CG24" i="3"/>
  <c r="BL26" i="3"/>
  <c r="CA26" i="3"/>
  <c r="CG26" i="3"/>
  <c r="BL28" i="3"/>
  <c r="CG28" i="3"/>
  <c r="BL30" i="3"/>
  <c r="CA30" i="3"/>
  <c r="CG30" i="3"/>
  <c r="BL32" i="3"/>
  <c r="CA32" i="3"/>
  <c r="CG32" i="3"/>
  <c r="BL34" i="3"/>
  <c r="CA34" i="3"/>
  <c r="CG34" i="3"/>
  <c r="BL36" i="3"/>
  <c r="CA36" i="3"/>
  <c r="CG36" i="3"/>
  <c r="BL38" i="3"/>
  <c r="CA38" i="3"/>
  <c r="CG38" i="3"/>
  <c r="BL40" i="3"/>
  <c r="CA40" i="3"/>
  <c r="CG40" i="3"/>
  <c r="BL42" i="3"/>
  <c r="CA42" i="3"/>
  <c r="CG42" i="3"/>
  <c r="BL44" i="3"/>
  <c r="CA44" i="3"/>
  <c r="CG44" i="3"/>
  <c r="BL46" i="3"/>
  <c r="CG46" i="3"/>
  <c r="BL48" i="3"/>
  <c r="CA48" i="3"/>
  <c r="CG48" i="3"/>
  <c r="BL50" i="3"/>
  <c r="CG50" i="3"/>
  <c r="BL52" i="3"/>
  <c r="CA52" i="3"/>
  <c r="CG52" i="3"/>
  <c r="BL54" i="3"/>
  <c r="CA54" i="3"/>
  <c r="CG54" i="3"/>
  <c r="BL56" i="3"/>
  <c r="CG56" i="3"/>
  <c r="BL58" i="3"/>
  <c r="CA58" i="3"/>
  <c r="CG58" i="3"/>
  <c r="BL60" i="3"/>
  <c r="CA60" i="3"/>
  <c r="CG60" i="3"/>
  <c r="BL10" i="3"/>
  <c r="CN10" i="3" s="1"/>
  <c r="BJ87" i="3"/>
  <c r="BL49" i="3"/>
  <c r="CN49" i="3" s="1"/>
  <c r="BO49" i="3"/>
  <c r="BL51" i="3"/>
  <c r="BO51" i="3"/>
  <c r="BR51" i="3"/>
  <c r="BL53" i="3"/>
  <c r="BO53" i="3"/>
  <c r="BL55" i="3"/>
  <c r="BO55" i="3"/>
  <c r="BR55" i="3"/>
  <c r="BL57" i="3"/>
  <c r="CN57" i="3" s="1"/>
  <c r="BO57" i="3"/>
  <c r="BL59" i="3"/>
  <c r="BO59" i="3"/>
  <c r="BL61" i="3"/>
  <c r="BO61" i="3"/>
  <c r="BR61" i="3"/>
  <c r="BL63" i="3"/>
  <c r="BO63" i="3"/>
  <c r="BR63" i="3"/>
  <c r="BL65" i="3"/>
  <c r="CN65" i="3" s="1"/>
  <c r="BO65" i="3"/>
  <c r="BL67" i="3"/>
  <c r="BO67" i="3"/>
  <c r="BL69" i="3"/>
  <c r="BO69" i="3"/>
  <c r="BR69" i="3"/>
  <c r="BL71" i="3"/>
  <c r="BR71" i="3"/>
  <c r="CD71" i="3"/>
  <c r="BL73" i="3"/>
  <c r="BO73" i="3"/>
  <c r="BR73" i="3"/>
  <c r="BL75" i="3"/>
  <c r="BR75" i="3"/>
  <c r="CD75" i="3"/>
  <c r="BL77" i="3"/>
  <c r="BR77" i="3"/>
  <c r="CD77" i="3"/>
  <c r="BL79" i="3"/>
  <c r="BR79" i="3"/>
  <c r="CD79" i="3"/>
  <c r="BL81" i="3"/>
  <c r="BR81" i="3"/>
  <c r="CD81" i="3"/>
  <c r="BL83" i="3"/>
  <c r="BR83" i="3"/>
  <c r="CD83" i="3"/>
  <c r="BL85" i="3"/>
  <c r="BR85" i="3"/>
  <c r="CD85" i="3"/>
  <c r="BL11" i="3"/>
  <c r="BO11" i="3"/>
  <c r="BX11" i="3"/>
  <c r="BR12" i="3"/>
  <c r="CD12" i="3"/>
  <c r="BX12" i="3"/>
  <c r="BR14" i="3"/>
  <c r="CD14" i="3"/>
  <c r="BX14" i="3"/>
  <c r="BR16" i="3"/>
  <c r="CD16" i="3"/>
  <c r="BX16" i="3"/>
  <c r="CD18" i="3"/>
  <c r="BX18" i="3"/>
  <c r="CD20" i="3"/>
  <c r="BX20" i="3"/>
  <c r="CD22" i="3"/>
  <c r="BX22" i="3"/>
  <c r="BR24" i="3"/>
  <c r="CD24" i="3"/>
  <c r="BX24" i="3"/>
  <c r="BR26" i="3"/>
  <c r="CD26" i="3"/>
  <c r="BX26" i="3"/>
  <c r="CD28" i="3"/>
  <c r="BX28" i="3"/>
  <c r="BR30" i="3"/>
  <c r="CD30" i="3"/>
  <c r="BX30" i="3"/>
  <c r="BR32" i="3"/>
  <c r="CD32" i="3"/>
  <c r="BX32" i="3"/>
  <c r="BR34" i="3"/>
  <c r="CD34" i="3"/>
  <c r="BX34" i="3"/>
  <c r="BR36" i="3"/>
  <c r="CD36" i="3"/>
  <c r="BX36" i="3"/>
  <c r="BR38" i="3"/>
  <c r="CD38" i="3"/>
  <c r="BX38" i="3"/>
  <c r="BR40" i="3"/>
  <c r="CD40" i="3"/>
  <c r="BX40" i="3"/>
  <c r="CD42" i="3"/>
  <c r="BX42" i="3"/>
  <c r="BR44" i="3"/>
  <c r="CD44" i="3"/>
  <c r="BX44" i="3"/>
  <c r="CD46" i="3"/>
  <c r="BX46" i="3"/>
  <c r="BR48" i="3"/>
  <c r="CD48" i="3"/>
  <c r="BX48" i="3"/>
  <c r="CD50" i="3"/>
  <c r="BX50" i="3"/>
  <c r="BR52" i="3"/>
  <c r="CD52" i="3"/>
  <c r="BX52" i="3"/>
  <c r="BR54" i="3"/>
  <c r="CD54" i="3"/>
  <c r="BX54" i="3"/>
  <c r="CD56" i="3"/>
  <c r="BX56" i="3"/>
  <c r="BR58" i="3"/>
  <c r="CD58" i="3"/>
  <c r="BX58" i="3"/>
  <c r="BR60" i="3"/>
  <c r="CD60" i="3"/>
  <c r="BX60" i="3"/>
  <c r="BR62" i="3"/>
  <c r="CD62" i="3"/>
  <c r="BX62" i="3"/>
  <c r="BR64" i="3"/>
  <c r="CD64" i="3"/>
  <c r="BX64" i="3"/>
  <c r="BR66" i="3"/>
  <c r="CD66" i="3"/>
  <c r="BX66" i="3"/>
  <c r="CD68" i="3"/>
  <c r="BX68" i="3"/>
  <c r="CD70" i="3"/>
  <c r="BK87" i="3"/>
  <c r="BL72" i="3"/>
  <c r="CN72" i="3" s="1"/>
  <c r="BL74" i="3"/>
  <c r="CG74" i="3"/>
  <c r="BL76" i="3"/>
  <c r="BL78" i="3"/>
  <c r="BL80" i="3"/>
  <c r="BL82" i="3"/>
  <c r="BL84" i="3"/>
  <c r="AM11" i="3"/>
  <c r="AP21" i="3"/>
  <c r="AP23" i="3"/>
  <c r="AP25" i="3"/>
  <c r="AP27" i="3"/>
  <c r="BG85" i="3"/>
  <c r="AJ12" i="3"/>
  <c r="AJ14" i="3"/>
  <c r="AJ16" i="3"/>
  <c r="AJ18" i="3"/>
  <c r="AJ20" i="3"/>
  <c r="AJ13" i="3"/>
  <c r="AJ15" i="3"/>
  <c r="AJ17" i="3"/>
  <c r="AJ19" i="3"/>
  <c r="AM22" i="3"/>
  <c r="AM24" i="3"/>
  <c r="AM26" i="3"/>
  <c r="AM28" i="3"/>
  <c r="AM30" i="3"/>
  <c r="AM32" i="3"/>
  <c r="AM34" i="3"/>
  <c r="AM36" i="3"/>
  <c r="AM38" i="3"/>
  <c r="AM40" i="3"/>
  <c r="AM42" i="3"/>
  <c r="AM44" i="3"/>
  <c r="AM46" i="3"/>
  <c r="AM48" i="3"/>
  <c r="AM50" i="3"/>
  <c r="AM52" i="3"/>
  <c r="AM54" i="3"/>
  <c r="AM56" i="3"/>
  <c r="AM58" i="3"/>
  <c r="AM60" i="3"/>
  <c r="AM62" i="3"/>
  <c r="AM64" i="3"/>
  <c r="AM66" i="3"/>
  <c r="AM68" i="3"/>
  <c r="AM70" i="3"/>
  <c r="AM72" i="3"/>
  <c r="AM74" i="3"/>
  <c r="AM76" i="3"/>
  <c r="AM78" i="3"/>
  <c r="AM80" i="3"/>
  <c r="AM82" i="3"/>
  <c r="AM84" i="3"/>
  <c r="AM86" i="3"/>
  <c r="AK87" i="3"/>
  <c r="AM10" i="3"/>
  <c r="AL87" i="3"/>
  <c r="AR87" i="3"/>
  <c r="AQ87" i="3"/>
  <c r="AS10" i="3"/>
  <c r="AM37" i="3"/>
  <c r="AM39" i="3"/>
  <c r="AM41" i="3"/>
  <c r="AM43" i="3"/>
  <c r="AM45" i="3"/>
  <c r="AM47" i="3"/>
  <c r="AM49" i="3"/>
  <c r="AM51" i="3"/>
  <c r="AM53" i="3"/>
  <c r="AM55" i="3"/>
  <c r="AM57" i="3"/>
  <c r="AM59" i="3"/>
  <c r="AM61" i="3"/>
  <c r="AM63" i="3"/>
  <c r="AM65" i="3"/>
  <c r="AM67" i="3"/>
  <c r="AM69" i="3"/>
  <c r="AM71" i="3"/>
  <c r="AM73" i="3"/>
  <c r="AM75" i="3"/>
  <c r="AM77" i="3"/>
  <c r="AM79" i="3"/>
  <c r="AM81" i="3"/>
  <c r="AM83" i="3"/>
  <c r="AM85" i="3"/>
  <c r="AX13" i="3"/>
  <c r="AX15" i="3"/>
  <c r="AX17" i="3"/>
  <c r="AX19" i="3"/>
  <c r="AX21" i="3"/>
  <c r="AX23" i="3"/>
  <c r="AX25" i="3"/>
  <c r="AX27" i="3"/>
  <c r="AX29" i="3"/>
  <c r="AX31" i="3"/>
  <c r="AX33" i="3"/>
  <c r="AX35" i="3"/>
  <c r="AX37" i="3"/>
  <c r="AX39" i="3"/>
  <c r="AX41" i="3"/>
  <c r="AX43" i="3"/>
  <c r="AX45" i="3"/>
  <c r="AX47" i="3"/>
  <c r="AX49" i="3"/>
  <c r="AX51" i="3"/>
  <c r="AX53" i="3"/>
  <c r="AX55" i="3"/>
  <c r="AX57" i="3"/>
  <c r="AX59" i="3"/>
  <c r="AX61" i="3"/>
  <c r="AX63" i="3"/>
  <c r="AX65" i="3"/>
  <c r="AX67" i="3"/>
  <c r="AX69" i="3"/>
  <c r="AX71" i="3"/>
  <c r="AX73" i="3"/>
  <c r="AX11" i="3"/>
  <c r="AX12" i="3"/>
  <c r="AX14" i="3"/>
  <c r="AX16" i="3"/>
  <c r="AX18" i="3"/>
  <c r="AX20" i="3"/>
  <c r="AX22" i="3"/>
  <c r="AX24" i="3"/>
  <c r="AX26" i="3"/>
  <c r="AX28" i="3"/>
  <c r="AX30" i="3"/>
  <c r="AX32" i="3"/>
  <c r="AX34" i="3"/>
  <c r="AX36" i="3"/>
  <c r="AX38" i="3"/>
  <c r="AX40" i="3"/>
  <c r="AX42" i="3"/>
  <c r="AX44" i="3"/>
  <c r="AX46" i="3"/>
  <c r="AX48" i="3"/>
  <c r="AX50" i="3"/>
  <c r="AX52" i="3"/>
  <c r="AX54" i="3"/>
  <c r="AX56" i="3"/>
  <c r="AX58" i="3"/>
  <c r="AX60" i="3"/>
  <c r="AX62" i="3"/>
  <c r="AX64" i="3"/>
  <c r="AX66" i="3"/>
  <c r="AX68" i="3"/>
  <c r="AX70" i="3"/>
  <c r="AX72" i="3"/>
  <c r="BG12" i="3"/>
  <c r="BG14" i="3"/>
  <c r="BG16" i="3"/>
  <c r="BA18" i="3"/>
  <c r="BG18" i="3"/>
  <c r="BA20" i="3"/>
  <c r="BG20" i="3"/>
  <c r="BA22" i="3"/>
  <c r="BG22" i="3"/>
  <c r="BA24" i="3"/>
  <c r="BG24" i="3"/>
  <c r="BA26" i="3"/>
  <c r="BG26" i="3"/>
  <c r="BA28" i="3"/>
  <c r="BG28" i="3"/>
  <c r="BA30" i="3"/>
  <c r="BG30" i="3"/>
  <c r="BA32" i="3"/>
  <c r="BG32" i="3"/>
  <c r="BA34" i="3"/>
  <c r="BG34" i="3"/>
  <c r="BA36" i="3"/>
  <c r="BG36" i="3"/>
  <c r="BA38" i="3"/>
  <c r="BG38" i="3"/>
  <c r="BA40" i="3"/>
  <c r="BG40" i="3"/>
  <c r="BA42" i="3"/>
  <c r="BG42" i="3"/>
  <c r="BA44" i="3"/>
  <c r="BG44" i="3"/>
  <c r="BA46" i="3"/>
  <c r="BG46" i="3"/>
  <c r="BA48" i="3"/>
  <c r="BG48" i="3"/>
  <c r="BA50" i="3"/>
  <c r="BG50" i="3"/>
  <c r="BA52" i="3"/>
  <c r="BG52" i="3"/>
  <c r="BA54" i="3"/>
  <c r="BG54" i="3"/>
  <c r="BA56" i="3"/>
  <c r="BG56" i="3"/>
  <c r="BA58" i="3"/>
  <c r="BG58" i="3"/>
  <c r="BA60" i="3"/>
  <c r="BG60" i="3"/>
  <c r="BA62" i="3"/>
  <c r="BG62" i="3"/>
  <c r="BA64" i="3"/>
  <c r="BG64" i="3"/>
  <c r="BA66" i="3"/>
  <c r="BG66" i="3"/>
  <c r="BA68" i="3"/>
  <c r="BG68" i="3"/>
  <c r="BA70" i="3"/>
  <c r="BG70" i="3"/>
  <c r="BA72" i="3"/>
  <c r="BG72" i="3"/>
  <c r="BG74" i="3"/>
  <c r="BG76" i="3"/>
  <c r="BG78" i="3"/>
  <c r="BG80" i="3"/>
  <c r="BG82" i="3"/>
  <c r="BG84" i="3"/>
  <c r="BG86" i="3"/>
  <c r="BD19" i="3"/>
  <c r="BD21" i="3"/>
  <c r="BD23" i="3"/>
  <c r="BD25" i="3"/>
  <c r="BD27" i="3"/>
  <c r="BD29" i="3"/>
  <c r="AM12" i="3"/>
  <c r="AM14" i="3"/>
  <c r="AM16" i="3"/>
  <c r="AM18" i="3"/>
  <c r="AM20" i="3"/>
  <c r="AS22" i="3"/>
  <c r="AJ22" i="3"/>
  <c r="AS24" i="3"/>
  <c r="AJ24" i="3"/>
  <c r="AS26" i="3"/>
  <c r="AJ26" i="3"/>
  <c r="AS28" i="3"/>
  <c r="AJ28" i="3"/>
  <c r="AS30" i="3"/>
  <c r="AJ30" i="3"/>
  <c r="AS32" i="3"/>
  <c r="AJ32" i="3"/>
  <c r="AS34" i="3"/>
  <c r="AJ34" i="3"/>
  <c r="AS36" i="3"/>
  <c r="AJ36" i="3"/>
  <c r="AP38" i="3"/>
  <c r="AJ38" i="3"/>
  <c r="AP40" i="3"/>
  <c r="AJ40" i="3"/>
  <c r="AP42" i="3"/>
  <c r="AJ42" i="3"/>
  <c r="AP44" i="3"/>
  <c r="AJ44" i="3"/>
  <c r="AP46" i="3"/>
  <c r="AJ46" i="3"/>
  <c r="AP48" i="3"/>
  <c r="AJ48" i="3"/>
  <c r="AP50" i="3"/>
  <c r="AJ50" i="3"/>
  <c r="AP52" i="3"/>
  <c r="AJ52" i="3"/>
  <c r="AP54" i="3"/>
  <c r="AJ54" i="3"/>
  <c r="AP56" i="3"/>
  <c r="AJ56" i="3"/>
  <c r="AP58" i="3"/>
  <c r="AJ58" i="3"/>
  <c r="AP60" i="3"/>
  <c r="AJ60" i="3"/>
  <c r="AP62" i="3"/>
  <c r="AJ62" i="3"/>
  <c r="AP64" i="3"/>
  <c r="AJ64" i="3"/>
  <c r="AP66" i="3"/>
  <c r="AJ66" i="3"/>
  <c r="AP68" i="3"/>
  <c r="AJ68" i="3"/>
  <c r="AP70" i="3"/>
  <c r="AJ70" i="3"/>
  <c r="AP72" i="3"/>
  <c r="AJ72" i="3"/>
  <c r="AP74" i="3"/>
  <c r="AJ74" i="3"/>
  <c r="AP76" i="3"/>
  <c r="AJ76" i="3"/>
  <c r="AP78" i="3"/>
  <c r="AJ78" i="3"/>
  <c r="AP80" i="3"/>
  <c r="AJ80" i="3"/>
  <c r="AP82" i="3"/>
  <c r="AJ82" i="3"/>
  <c r="AP84" i="3"/>
  <c r="AJ84" i="3"/>
  <c r="AP86" i="3"/>
  <c r="AJ86" i="3"/>
  <c r="AP10" i="3"/>
  <c r="AN87" i="3"/>
  <c r="AO87" i="3"/>
  <c r="AJ10" i="3"/>
  <c r="AH87" i="3"/>
  <c r="AI87" i="3"/>
  <c r="AM13" i="3"/>
  <c r="AT13" i="3" s="1"/>
  <c r="AM15" i="3"/>
  <c r="AM17" i="3"/>
  <c r="AM19" i="3"/>
  <c r="AM21" i="3"/>
  <c r="AS21" i="3"/>
  <c r="AJ21" i="3"/>
  <c r="AM23" i="3"/>
  <c r="AS23" i="3"/>
  <c r="AJ23" i="3"/>
  <c r="AM25" i="3"/>
  <c r="AS25" i="3"/>
  <c r="AJ25" i="3"/>
  <c r="AM27" i="3"/>
  <c r="AS27" i="3"/>
  <c r="AJ27" i="3"/>
  <c r="AM29" i="3"/>
  <c r="AS29" i="3"/>
  <c r="AJ29" i="3"/>
  <c r="AM31" i="3"/>
  <c r="AS31" i="3"/>
  <c r="AJ31" i="3"/>
  <c r="AM33" i="3"/>
  <c r="AS33" i="3"/>
  <c r="AJ33" i="3"/>
  <c r="AM35" i="3"/>
  <c r="AS35" i="3"/>
  <c r="AJ35" i="3"/>
  <c r="AP37" i="3"/>
  <c r="AJ37" i="3"/>
  <c r="AP39" i="3"/>
  <c r="AJ39" i="3"/>
  <c r="AP41" i="3"/>
  <c r="AJ41" i="3"/>
  <c r="AP43" i="3"/>
  <c r="AJ43" i="3"/>
  <c r="AP45" i="3"/>
  <c r="AJ45" i="3"/>
  <c r="AP47" i="3"/>
  <c r="AJ47" i="3"/>
  <c r="AP49" i="3"/>
  <c r="AJ49" i="3"/>
  <c r="AP51" i="3"/>
  <c r="AJ51" i="3"/>
  <c r="AP53" i="3"/>
  <c r="AJ53" i="3"/>
  <c r="AP55" i="3"/>
  <c r="AJ55" i="3"/>
  <c r="AP57" i="3"/>
  <c r="AJ57" i="3"/>
  <c r="AP59" i="3"/>
  <c r="AJ59" i="3"/>
  <c r="AP61" i="3"/>
  <c r="AJ61" i="3"/>
  <c r="AP63" i="3"/>
  <c r="AJ63" i="3"/>
  <c r="AP65" i="3"/>
  <c r="AJ65" i="3"/>
  <c r="AP67" i="3"/>
  <c r="AJ67" i="3"/>
  <c r="AP69" i="3"/>
  <c r="AJ69" i="3"/>
  <c r="AP71" i="3"/>
  <c r="AJ71" i="3"/>
  <c r="AP73" i="3"/>
  <c r="AJ73" i="3"/>
  <c r="AP75" i="3"/>
  <c r="AJ75" i="3"/>
  <c r="AP77" i="3"/>
  <c r="AJ77" i="3"/>
  <c r="AP79" i="3"/>
  <c r="AJ79" i="3"/>
  <c r="AP81" i="3"/>
  <c r="AJ81" i="3"/>
  <c r="AP83" i="3"/>
  <c r="AJ83" i="3"/>
  <c r="AP85" i="3"/>
  <c r="AJ85" i="3"/>
  <c r="BG81" i="3"/>
  <c r="BG83" i="3"/>
  <c r="BG11" i="3"/>
  <c r="BA10" i="3"/>
  <c r="BG10" i="3"/>
  <c r="BD17" i="3"/>
  <c r="BA65" i="3"/>
  <c r="BG65" i="3"/>
  <c r="BA67" i="3"/>
  <c r="BG67" i="3"/>
  <c r="BA69" i="3"/>
  <c r="BG69" i="3"/>
  <c r="BA71" i="3"/>
  <c r="BG71" i="3"/>
  <c r="BA73" i="3"/>
  <c r="BG73" i="3"/>
  <c r="BG75" i="3"/>
  <c r="BG77" i="3"/>
  <c r="BG79" i="3"/>
  <c r="BG31" i="3"/>
  <c r="BA33" i="3"/>
  <c r="BG33" i="3"/>
  <c r="BA35" i="3"/>
  <c r="BG35" i="3"/>
  <c r="BA37" i="3"/>
  <c r="BG37" i="3"/>
  <c r="BA39" i="3"/>
  <c r="BG39" i="3"/>
  <c r="BA41" i="3"/>
  <c r="BG41" i="3"/>
  <c r="BA43" i="3"/>
  <c r="BG43" i="3"/>
  <c r="BA45" i="3"/>
  <c r="BG45" i="3"/>
  <c r="BA47" i="3"/>
  <c r="BG47" i="3"/>
  <c r="BA49" i="3"/>
  <c r="BG49" i="3"/>
  <c r="BA51" i="3"/>
  <c r="BG51" i="3"/>
  <c r="BA53" i="3"/>
  <c r="BG53" i="3"/>
  <c r="BA55" i="3"/>
  <c r="BG55" i="3"/>
  <c r="BA57" i="3"/>
  <c r="BG57" i="3"/>
  <c r="BA59" i="3"/>
  <c r="BG59" i="3"/>
  <c r="BA61" i="3"/>
  <c r="BG61" i="3"/>
  <c r="BA63" i="3"/>
  <c r="BG63" i="3"/>
  <c r="BD12" i="3"/>
  <c r="BD14" i="3"/>
  <c r="BD16" i="3"/>
  <c r="BD18" i="3"/>
  <c r="BD20" i="3"/>
  <c r="BD22" i="3"/>
  <c r="BD24" i="3"/>
  <c r="BD26" i="3"/>
  <c r="BD28" i="3"/>
  <c r="BD30" i="3"/>
  <c r="BD32" i="3"/>
  <c r="BD34" i="3"/>
  <c r="BD36" i="3"/>
  <c r="BD38" i="3"/>
  <c r="BD40" i="3"/>
  <c r="BD42" i="3"/>
  <c r="BD44" i="3"/>
  <c r="BD46" i="3"/>
  <c r="BD48" i="3"/>
  <c r="BD50" i="3"/>
  <c r="BD52" i="3"/>
  <c r="BD54" i="3"/>
  <c r="BD56" i="3"/>
  <c r="BD58" i="3"/>
  <c r="BD60" i="3"/>
  <c r="BD62" i="3"/>
  <c r="BD64" i="3"/>
  <c r="BD66" i="3"/>
  <c r="BD68" i="3"/>
  <c r="BD70" i="3"/>
  <c r="BD72" i="3"/>
  <c r="BD74" i="3"/>
  <c r="BD76" i="3"/>
  <c r="BD78" i="3"/>
  <c r="BD80" i="3"/>
  <c r="BD82" i="3"/>
  <c r="BD84" i="3"/>
  <c r="BD86" i="3"/>
  <c r="BD11" i="3"/>
  <c r="BD10" i="3"/>
  <c r="BA13" i="3"/>
  <c r="BG13" i="3"/>
  <c r="BA15" i="3"/>
  <c r="BG15" i="3"/>
  <c r="BA17" i="3"/>
  <c r="BG17" i="3"/>
  <c r="BA19" i="3"/>
  <c r="BG19" i="3"/>
  <c r="BA21" i="3"/>
  <c r="BG21" i="3"/>
  <c r="BA23" i="3"/>
  <c r="BG23" i="3"/>
  <c r="BA25" i="3"/>
  <c r="BG25" i="3"/>
  <c r="BA27" i="3"/>
  <c r="BG27" i="3"/>
  <c r="BA29" i="3"/>
  <c r="BG29" i="3"/>
  <c r="BA31" i="3"/>
  <c r="BA12" i="3"/>
  <c r="BA14" i="3"/>
  <c r="BA16" i="3"/>
  <c r="BA11" i="3"/>
  <c r="BD13" i="3"/>
  <c r="BD15" i="3"/>
  <c r="BD31" i="3"/>
  <c r="BD33" i="3"/>
  <c r="BD35" i="3"/>
  <c r="BD37" i="3"/>
  <c r="BD39" i="3"/>
  <c r="BD41" i="3"/>
  <c r="BD43" i="3"/>
  <c r="BD45" i="3"/>
  <c r="BD47" i="3"/>
  <c r="BD49" i="3"/>
  <c r="BD51" i="3"/>
  <c r="BD53" i="3"/>
  <c r="BD55" i="3"/>
  <c r="BD57" i="3"/>
  <c r="BD59" i="3"/>
  <c r="BD61" i="3"/>
  <c r="BD63" i="3"/>
  <c r="BD65" i="3"/>
  <c r="BD67" i="3"/>
  <c r="BD69" i="3"/>
  <c r="BD71" i="3"/>
  <c r="BD73" i="3"/>
  <c r="BD75" i="3"/>
  <c r="BD77" i="3"/>
  <c r="BD79" i="3"/>
  <c r="BD81" i="3"/>
  <c r="BD83" i="3"/>
  <c r="BD85" i="3"/>
  <c r="AW87" i="3"/>
  <c r="AZ87" i="3"/>
  <c r="BB87" i="3"/>
  <c r="BF87" i="3"/>
  <c r="AV87" i="3"/>
  <c r="AX87" i="3" s="1"/>
  <c r="AY87" i="3"/>
  <c r="BC87" i="3"/>
  <c r="BE87" i="3"/>
  <c r="BG87" i="3" s="1"/>
  <c r="DG87" i="4" l="1"/>
  <c r="DH87" i="4"/>
  <c r="DI10" i="4" s="1"/>
  <c r="CN82" i="3"/>
  <c r="CN78" i="3"/>
  <c r="CN67" i="3"/>
  <c r="CN59" i="3"/>
  <c r="DE85" i="4"/>
  <c r="DF85" i="4" s="1"/>
  <c r="DE83" i="4"/>
  <c r="DF83" i="4" s="1"/>
  <c r="DE81" i="4"/>
  <c r="DF81" i="4" s="1"/>
  <c r="DE79" i="4"/>
  <c r="DF79" i="4" s="1"/>
  <c r="DE77" i="4"/>
  <c r="DF77" i="4" s="1"/>
  <c r="DE75" i="4"/>
  <c r="DF75" i="4" s="1"/>
  <c r="DE73" i="4"/>
  <c r="DF73" i="4" s="1"/>
  <c r="DE71" i="4"/>
  <c r="DF71" i="4" s="1"/>
  <c r="DE69" i="4"/>
  <c r="DF69" i="4" s="1"/>
  <c r="DE67" i="4"/>
  <c r="DF67" i="4" s="1"/>
  <c r="DE65" i="4"/>
  <c r="DF65" i="4" s="1"/>
  <c r="DE63" i="4"/>
  <c r="DF63" i="4" s="1"/>
  <c r="DE61" i="4"/>
  <c r="DF61" i="4" s="1"/>
  <c r="DE59" i="4"/>
  <c r="DF59" i="4" s="1"/>
  <c r="DE57" i="4"/>
  <c r="DF57" i="4" s="1"/>
  <c r="DE55" i="4"/>
  <c r="DF55" i="4" s="1"/>
  <c r="DE53" i="4"/>
  <c r="DF53" i="4" s="1"/>
  <c r="DE51" i="4"/>
  <c r="DF51" i="4" s="1"/>
  <c r="DE49" i="4"/>
  <c r="DF49" i="4" s="1"/>
  <c r="DE47" i="4"/>
  <c r="DF47" i="4" s="1"/>
  <c r="DE45" i="4"/>
  <c r="DF45" i="4" s="1"/>
  <c r="DE43" i="4"/>
  <c r="DF43" i="4" s="1"/>
  <c r="DE41" i="4"/>
  <c r="DF41" i="4" s="1"/>
  <c r="DE39" i="4"/>
  <c r="DF39" i="4" s="1"/>
  <c r="DE37" i="4"/>
  <c r="DF37" i="4" s="1"/>
  <c r="DE35" i="4"/>
  <c r="DF35" i="4" s="1"/>
  <c r="DE33" i="4"/>
  <c r="DF33" i="4" s="1"/>
  <c r="DE31" i="4"/>
  <c r="DF31" i="4" s="1"/>
  <c r="DE29" i="4"/>
  <c r="DF29" i="4" s="1"/>
  <c r="DE27" i="4"/>
  <c r="DF27" i="4" s="1"/>
  <c r="DE25" i="4"/>
  <c r="DF25" i="4" s="1"/>
  <c r="DE23" i="4"/>
  <c r="DF23" i="4" s="1"/>
  <c r="DE21" i="4"/>
  <c r="DF21" i="4" s="1"/>
  <c r="DE19" i="4"/>
  <c r="DF19" i="4" s="1"/>
  <c r="DE17" i="4"/>
  <c r="DF17" i="4" s="1"/>
  <c r="DE15" i="4"/>
  <c r="DF15" i="4" s="1"/>
  <c r="DE13" i="4"/>
  <c r="DF13" i="4" s="1"/>
  <c r="DE11" i="4"/>
  <c r="DF11" i="4" s="1"/>
  <c r="DE86" i="4"/>
  <c r="DF86" i="4" s="1"/>
  <c r="DE84" i="4"/>
  <c r="DF84" i="4" s="1"/>
  <c r="DE82" i="4"/>
  <c r="DF82" i="4" s="1"/>
  <c r="DE80" i="4"/>
  <c r="DF80" i="4" s="1"/>
  <c r="DE78" i="4"/>
  <c r="DF78" i="4" s="1"/>
  <c r="DE76" i="4"/>
  <c r="DF76" i="4" s="1"/>
  <c r="DE74" i="4"/>
  <c r="DF74" i="4" s="1"/>
  <c r="DE72" i="4"/>
  <c r="DF72" i="4" s="1"/>
  <c r="DE70" i="4"/>
  <c r="DF70" i="4" s="1"/>
  <c r="DE68" i="4"/>
  <c r="DF68" i="4" s="1"/>
  <c r="DE66" i="4"/>
  <c r="DF66" i="4" s="1"/>
  <c r="DE64" i="4"/>
  <c r="DF64" i="4" s="1"/>
  <c r="DE62" i="4"/>
  <c r="DF62" i="4" s="1"/>
  <c r="DE60" i="4"/>
  <c r="DF60" i="4" s="1"/>
  <c r="DE58" i="4"/>
  <c r="DF58" i="4" s="1"/>
  <c r="DE56" i="4"/>
  <c r="DF56" i="4" s="1"/>
  <c r="DE54" i="4"/>
  <c r="DF54" i="4" s="1"/>
  <c r="DE52" i="4"/>
  <c r="DF52" i="4" s="1"/>
  <c r="DE50" i="4"/>
  <c r="DF50" i="4" s="1"/>
  <c r="DE48" i="4"/>
  <c r="DF48" i="4" s="1"/>
  <c r="DE46" i="4"/>
  <c r="DF46" i="4" s="1"/>
  <c r="DE44" i="4"/>
  <c r="DF44" i="4" s="1"/>
  <c r="DE42" i="4"/>
  <c r="DF42" i="4" s="1"/>
  <c r="DE40" i="4"/>
  <c r="DF40" i="4" s="1"/>
  <c r="DE38" i="4"/>
  <c r="DF38" i="4" s="1"/>
  <c r="DE36" i="4"/>
  <c r="DF36" i="4" s="1"/>
  <c r="DE34" i="4"/>
  <c r="DF34" i="4" s="1"/>
  <c r="DE32" i="4"/>
  <c r="DF32" i="4" s="1"/>
  <c r="DE30" i="4"/>
  <c r="DF30" i="4" s="1"/>
  <c r="DE28" i="4"/>
  <c r="DF28" i="4" s="1"/>
  <c r="DE26" i="4"/>
  <c r="DF26" i="4" s="1"/>
  <c r="DE24" i="4"/>
  <c r="DF24" i="4" s="1"/>
  <c r="DE22" i="4"/>
  <c r="DF22" i="4" s="1"/>
  <c r="DE20" i="4"/>
  <c r="DF20" i="4" s="1"/>
  <c r="DE18" i="4"/>
  <c r="DF18" i="4" s="1"/>
  <c r="DE16" i="4"/>
  <c r="DF16" i="4" s="1"/>
  <c r="DE14" i="4"/>
  <c r="DF14" i="4" s="1"/>
  <c r="DE12" i="4"/>
  <c r="DF12" i="4" s="1"/>
  <c r="DE10" i="4"/>
  <c r="CN85" i="3"/>
  <c r="CN81" i="3"/>
  <c r="CN77" i="3"/>
  <c r="CN73" i="3"/>
  <c r="CN69" i="3"/>
  <c r="CN61" i="3"/>
  <c r="CN51" i="3"/>
  <c r="CN58" i="3"/>
  <c r="CN56" i="3"/>
  <c r="CN52" i="3"/>
  <c r="CN50" i="3"/>
  <c r="CN44" i="3"/>
  <c r="CN40" i="3"/>
  <c r="CN36" i="3"/>
  <c r="CN32" i="3"/>
  <c r="CN26" i="3"/>
  <c r="CN22" i="3"/>
  <c r="CN16" i="3"/>
  <c r="CN12" i="3"/>
  <c r="CN45" i="3"/>
  <c r="CN41" i="3"/>
  <c r="CN37" i="3"/>
  <c r="CN33" i="3"/>
  <c r="CN29" i="3"/>
  <c r="CN23" i="3"/>
  <c r="CN19" i="3"/>
  <c r="CN15" i="3"/>
  <c r="CN68" i="3"/>
  <c r="CN64" i="3"/>
  <c r="CN84" i="3"/>
  <c r="CN80" i="3"/>
  <c r="CN76" i="3"/>
  <c r="CN74" i="3"/>
  <c r="CN11" i="3"/>
  <c r="CN83" i="3"/>
  <c r="CN79" i="3"/>
  <c r="CN75" i="3"/>
  <c r="CN71" i="3"/>
  <c r="CN63" i="3"/>
  <c r="CN55" i="3"/>
  <c r="CN53" i="3"/>
  <c r="CN60" i="3"/>
  <c r="CN54" i="3"/>
  <c r="CN48" i="3"/>
  <c r="CN46" i="3"/>
  <c r="CN42" i="3"/>
  <c r="CN38" i="3"/>
  <c r="CN34" i="3"/>
  <c r="CN30" i="3"/>
  <c r="CN28" i="3"/>
  <c r="CN24" i="3"/>
  <c r="CN20" i="3"/>
  <c r="CN18" i="3"/>
  <c r="CN14" i="3"/>
  <c r="CN47" i="3"/>
  <c r="CN43" i="3"/>
  <c r="CN39" i="3"/>
  <c r="CN35" i="3"/>
  <c r="CN31" i="3"/>
  <c r="CN27" i="3"/>
  <c r="CN25" i="3"/>
  <c r="CN21" i="3"/>
  <c r="CN17" i="3"/>
  <c r="CN13" i="3"/>
  <c r="CN86" i="3"/>
  <c r="CN70" i="3"/>
  <c r="CN66" i="3"/>
  <c r="CN62" i="3"/>
  <c r="BX87" i="3"/>
  <c r="BH83" i="3"/>
  <c r="AT11" i="3"/>
  <c r="CJ87" i="3"/>
  <c r="DC87" i="4"/>
  <c r="AE10" i="4"/>
  <c r="AG87" i="4"/>
  <c r="AJ16" i="4"/>
  <c r="AB14" i="4"/>
  <c r="X20" i="4"/>
  <c r="AG86" i="3"/>
  <c r="AG84" i="3"/>
  <c r="AG82" i="3"/>
  <c r="AG80" i="3"/>
  <c r="AG78" i="3"/>
  <c r="AG76" i="3"/>
  <c r="AG74" i="3"/>
  <c r="AG72" i="3"/>
  <c r="AG70" i="3"/>
  <c r="AG68" i="3"/>
  <c r="AG66" i="3"/>
  <c r="AG64" i="3"/>
  <c r="AG62" i="3"/>
  <c r="AG60" i="3"/>
  <c r="AG58" i="3"/>
  <c r="AG56" i="3"/>
  <c r="AG54" i="3"/>
  <c r="AG52" i="3"/>
  <c r="AG50" i="3"/>
  <c r="AG48" i="3"/>
  <c r="AG46" i="3"/>
  <c r="AG44" i="3"/>
  <c r="AG42" i="3"/>
  <c r="AG40" i="3"/>
  <c r="AG38" i="3"/>
  <c r="AG36" i="3"/>
  <c r="AG34" i="3"/>
  <c r="AG32" i="3"/>
  <c r="AG30" i="3"/>
  <c r="AG28" i="3"/>
  <c r="AG26" i="3"/>
  <c r="AG24" i="3"/>
  <c r="AG22" i="3"/>
  <c r="AG20" i="3"/>
  <c r="AI10" i="4"/>
  <c r="AA10" i="4"/>
  <c r="AB10" i="4" s="1"/>
  <c r="AE13" i="4"/>
  <c r="AF13" i="4" s="1"/>
  <c r="AE15" i="4"/>
  <c r="AF15" i="4" s="1"/>
  <c r="AE21" i="4"/>
  <c r="AF21" i="4" s="1"/>
  <c r="AE27" i="4"/>
  <c r="AF27" i="4" s="1"/>
  <c r="AE33" i="4"/>
  <c r="AF33" i="4" s="1"/>
  <c r="AE35" i="4"/>
  <c r="AF35" i="4" s="1"/>
  <c r="AE41" i="4"/>
  <c r="AF41" i="4" s="1"/>
  <c r="AE11" i="4"/>
  <c r="AF11" i="4" s="1"/>
  <c r="AE14" i="4"/>
  <c r="AF14" i="4" s="1"/>
  <c r="AE18" i="4"/>
  <c r="AF18" i="4" s="1"/>
  <c r="AE23" i="4"/>
  <c r="AF23" i="4" s="1"/>
  <c r="AE25" i="4"/>
  <c r="AF25" i="4" s="1"/>
  <c r="AE73" i="4"/>
  <c r="AF73" i="4" s="1"/>
  <c r="AE75" i="4"/>
  <c r="AF75" i="4" s="1"/>
  <c r="AE77" i="4"/>
  <c r="AF77" i="4" s="1"/>
  <c r="AE79" i="4"/>
  <c r="AF79" i="4" s="1"/>
  <c r="AE81" i="4"/>
  <c r="AF81" i="4" s="1"/>
  <c r="AE83" i="4"/>
  <c r="AF83" i="4" s="1"/>
  <c r="AE85" i="4"/>
  <c r="AF85" i="4" s="1"/>
  <c r="AE17" i="4"/>
  <c r="AF17" i="4" s="1"/>
  <c r="AE19" i="4"/>
  <c r="AF19" i="4" s="1"/>
  <c r="AE29" i="4"/>
  <c r="AF29" i="4" s="1"/>
  <c r="AE31" i="4"/>
  <c r="AF31" i="4" s="1"/>
  <c r="AE37" i="4"/>
  <c r="AF37" i="4" s="1"/>
  <c r="AE39" i="4"/>
  <c r="AF39" i="4" s="1"/>
  <c r="AE12" i="4"/>
  <c r="AF12" i="4" s="1"/>
  <c r="AE16" i="4"/>
  <c r="AF16" i="4" s="1"/>
  <c r="AE43" i="4"/>
  <c r="AF43" i="4" s="1"/>
  <c r="AE45" i="4"/>
  <c r="AF45" i="4" s="1"/>
  <c r="AE47" i="4"/>
  <c r="AF47" i="4" s="1"/>
  <c r="AE49" i="4"/>
  <c r="AF49" i="4" s="1"/>
  <c r="AE51" i="4"/>
  <c r="AF51" i="4" s="1"/>
  <c r="AE53" i="4"/>
  <c r="AF53" i="4" s="1"/>
  <c r="AE55" i="4"/>
  <c r="AF55" i="4" s="1"/>
  <c r="AE57" i="4"/>
  <c r="AF57" i="4" s="1"/>
  <c r="AE59" i="4"/>
  <c r="AF59" i="4" s="1"/>
  <c r="AE61" i="4"/>
  <c r="AF61" i="4" s="1"/>
  <c r="AE63" i="4"/>
  <c r="AF63" i="4" s="1"/>
  <c r="AE65" i="4"/>
  <c r="AF65" i="4" s="1"/>
  <c r="AE67" i="4"/>
  <c r="AF67" i="4" s="1"/>
  <c r="AE69" i="4"/>
  <c r="AF69" i="4" s="1"/>
  <c r="AE71" i="4"/>
  <c r="AF71" i="4" s="1"/>
  <c r="AG10" i="3"/>
  <c r="W10" i="4"/>
  <c r="AI86" i="4"/>
  <c r="AJ86" i="4" s="1"/>
  <c r="AI84" i="4"/>
  <c r="AJ84" i="4" s="1"/>
  <c r="W84" i="4"/>
  <c r="X84" i="4" s="1"/>
  <c r="W82" i="4"/>
  <c r="X82" i="4" s="1"/>
  <c r="AA80" i="4"/>
  <c r="AB80" i="4" s="1"/>
  <c r="AI78" i="4"/>
  <c r="AJ78" i="4" s="1"/>
  <c r="AI76" i="4"/>
  <c r="AJ76" i="4" s="1"/>
  <c r="W76" i="4"/>
  <c r="X76" i="4" s="1"/>
  <c r="W74" i="4"/>
  <c r="X74" i="4" s="1"/>
  <c r="AA72" i="4"/>
  <c r="AB72" i="4" s="1"/>
  <c r="AI70" i="4"/>
  <c r="AJ70" i="4" s="1"/>
  <c r="AI68" i="4"/>
  <c r="AJ68" i="4" s="1"/>
  <c r="W68" i="4"/>
  <c r="X68" i="4" s="1"/>
  <c r="W66" i="4"/>
  <c r="X66" i="4" s="1"/>
  <c r="AA64" i="4"/>
  <c r="AB64" i="4" s="1"/>
  <c r="AI62" i="4"/>
  <c r="AJ62" i="4" s="1"/>
  <c r="AI60" i="4"/>
  <c r="AJ60" i="4" s="1"/>
  <c r="W60" i="4"/>
  <c r="X60" i="4" s="1"/>
  <c r="W58" i="4"/>
  <c r="X58" i="4" s="1"/>
  <c r="AA56" i="4"/>
  <c r="AB56" i="4" s="1"/>
  <c r="AI54" i="4"/>
  <c r="AJ54" i="4" s="1"/>
  <c r="AI52" i="4"/>
  <c r="AJ52" i="4" s="1"/>
  <c r="W52" i="4"/>
  <c r="X52" i="4" s="1"/>
  <c r="W50" i="4"/>
  <c r="X50" i="4" s="1"/>
  <c r="AA48" i="4"/>
  <c r="AB48" i="4" s="1"/>
  <c r="AI46" i="4"/>
  <c r="AJ46" i="4" s="1"/>
  <c r="AI44" i="4"/>
  <c r="AJ44" i="4" s="1"/>
  <c r="W44" i="4"/>
  <c r="X44" i="4" s="1"/>
  <c r="W42" i="4"/>
  <c r="X42" i="4" s="1"/>
  <c r="W40" i="4"/>
  <c r="X40" i="4" s="1"/>
  <c r="AA38" i="4"/>
  <c r="AB38" i="4" s="1"/>
  <c r="AI36" i="4"/>
  <c r="AJ36" i="4" s="1"/>
  <c r="W36" i="4"/>
  <c r="X36" i="4" s="1"/>
  <c r="W34" i="4"/>
  <c r="X34" i="4" s="1"/>
  <c r="AA32" i="4"/>
  <c r="AB32" i="4" s="1"/>
  <c r="AI30" i="4"/>
  <c r="AJ30" i="4" s="1"/>
  <c r="W30" i="4"/>
  <c r="X30" i="4" s="1"/>
  <c r="AA28" i="4"/>
  <c r="AB28" i="4" s="1"/>
  <c r="AI26" i="4"/>
  <c r="AJ26" i="4" s="1"/>
  <c r="W26" i="4"/>
  <c r="X26" i="4" s="1"/>
  <c r="AA24" i="4"/>
  <c r="AB24" i="4" s="1"/>
  <c r="AI22" i="4"/>
  <c r="AJ22" i="4" s="1"/>
  <c r="AI20" i="4"/>
  <c r="AJ20" i="4" s="1"/>
  <c r="AA86" i="4"/>
  <c r="AB86" i="4" s="1"/>
  <c r="AE82" i="4"/>
  <c r="AF82" i="4" s="1"/>
  <c r="AE80" i="4"/>
  <c r="AF80" i="4" s="1"/>
  <c r="AA78" i="4"/>
  <c r="AB78" i="4" s="1"/>
  <c r="AE74" i="4"/>
  <c r="AF74" i="4" s="1"/>
  <c r="AE72" i="4"/>
  <c r="AF72" i="4" s="1"/>
  <c r="AA70" i="4"/>
  <c r="AB70" i="4" s="1"/>
  <c r="AE66" i="4"/>
  <c r="AF66" i="4" s="1"/>
  <c r="AE64" i="4"/>
  <c r="AF64" i="4" s="1"/>
  <c r="AA62" i="4"/>
  <c r="AB62" i="4" s="1"/>
  <c r="AE58" i="4"/>
  <c r="AF58" i="4" s="1"/>
  <c r="AE56" i="4"/>
  <c r="AF56" i="4" s="1"/>
  <c r="AA54" i="4"/>
  <c r="AB54" i="4" s="1"/>
  <c r="AE50" i="4"/>
  <c r="AF50" i="4" s="1"/>
  <c r="AE48" i="4"/>
  <c r="AF48" i="4" s="1"/>
  <c r="AA46" i="4"/>
  <c r="AB46" i="4" s="1"/>
  <c r="AE42" i="4"/>
  <c r="AF42" i="4" s="1"/>
  <c r="AE40" i="4"/>
  <c r="AF40" i="4" s="1"/>
  <c r="AE38" i="4"/>
  <c r="AF38" i="4" s="1"/>
  <c r="AE34" i="4"/>
  <c r="AF34" i="4" s="1"/>
  <c r="AE32" i="4"/>
  <c r="AF32" i="4" s="1"/>
  <c r="AE28" i="4"/>
  <c r="AF28" i="4" s="1"/>
  <c r="AE24" i="4"/>
  <c r="AF24" i="4" s="1"/>
  <c r="AA22" i="4"/>
  <c r="AB22" i="4" s="1"/>
  <c r="AG18" i="3"/>
  <c r="AG16" i="3"/>
  <c r="AG14" i="3"/>
  <c r="AG12" i="3"/>
  <c r="AG11" i="3"/>
  <c r="AU11" i="3" s="1"/>
  <c r="AG85" i="3"/>
  <c r="AG83" i="3"/>
  <c r="AG81" i="3"/>
  <c r="AG79" i="3"/>
  <c r="AG77" i="3"/>
  <c r="AG75" i="3"/>
  <c r="AG73" i="3"/>
  <c r="AG71" i="3"/>
  <c r="AG69" i="3"/>
  <c r="AG67" i="3"/>
  <c r="AG65" i="3"/>
  <c r="AG63" i="3"/>
  <c r="AG61" i="3"/>
  <c r="AG59" i="3"/>
  <c r="AG57" i="3"/>
  <c r="AG55" i="3"/>
  <c r="AG53" i="3"/>
  <c r="AG51" i="3"/>
  <c r="AG49" i="3"/>
  <c r="AG47" i="3"/>
  <c r="AG45" i="3"/>
  <c r="AG43" i="3"/>
  <c r="AG41" i="3"/>
  <c r="AG39" i="3"/>
  <c r="AG37" i="3"/>
  <c r="AG35" i="3"/>
  <c r="AG33" i="3"/>
  <c r="AG31" i="3"/>
  <c r="AG29" i="3"/>
  <c r="AG27" i="3"/>
  <c r="AG25" i="3"/>
  <c r="AG23" i="3"/>
  <c r="AG21" i="3"/>
  <c r="AG19" i="3"/>
  <c r="AG17" i="3"/>
  <c r="AG15" i="3"/>
  <c r="AG13" i="3"/>
  <c r="AU13" i="3" s="1"/>
  <c r="AI17" i="4"/>
  <c r="AJ17" i="4" s="1"/>
  <c r="AI19" i="4"/>
  <c r="AJ19" i="4" s="1"/>
  <c r="AI23" i="4"/>
  <c r="AJ23" i="4" s="1"/>
  <c r="AI29" i="4"/>
  <c r="AJ29" i="4" s="1"/>
  <c r="AI31" i="4"/>
  <c r="AJ31" i="4" s="1"/>
  <c r="AI37" i="4"/>
  <c r="AJ37" i="4" s="1"/>
  <c r="AI39" i="4"/>
  <c r="AJ39" i="4" s="1"/>
  <c r="AI43" i="4"/>
  <c r="AJ43" i="4" s="1"/>
  <c r="AI47" i="4"/>
  <c r="AJ47" i="4" s="1"/>
  <c r="AI51" i="4"/>
  <c r="AJ51" i="4" s="1"/>
  <c r="AI55" i="4"/>
  <c r="AJ55" i="4" s="1"/>
  <c r="AI59" i="4"/>
  <c r="AJ59" i="4" s="1"/>
  <c r="AI63" i="4"/>
  <c r="AJ63" i="4" s="1"/>
  <c r="AI67" i="4"/>
  <c r="AJ67" i="4" s="1"/>
  <c r="AI71" i="4"/>
  <c r="AJ71" i="4" s="1"/>
  <c r="AI75" i="4"/>
  <c r="AJ75" i="4" s="1"/>
  <c r="AI79" i="4"/>
  <c r="AJ79" i="4" s="1"/>
  <c r="AI83" i="4"/>
  <c r="AJ83" i="4" s="1"/>
  <c r="AI13" i="4"/>
  <c r="AJ13" i="4" s="1"/>
  <c r="AI15" i="4"/>
  <c r="AJ15" i="4" s="1"/>
  <c r="AI21" i="4"/>
  <c r="AJ21" i="4" s="1"/>
  <c r="AI25" i="4"/>
  <c r="AJ25" i="4" s="1"/>
  <c r="AI27" i="4"/>
  <c r="AJ27" i="4" s="1"/>
  <c r="AI33" i="4"/>
  <c r="AJ33" i="4" s="1"/>
  <c r="AI35" i="4"/>
  <c r="AJ35" i="4" s="1"/>
  <c r="AI41" i="4"/>
  <c r="AJ41" i="4" s="1"/>
  <c r="AI45" i="4"/>
  <c r="AJ45" i="4" s="1"/>
  <c r="AI49" i="4"/>
  <c r="AJ49" i="4" s="1"/>
  <c r="AI53" i="4"/>
  <c r="AJ53" i="4" s="1"/>
  <c r="AI57" i="4"/>
  <c r="AJ57" i="4" s="1"/>
  <c r="AI61" i="4"/>
  <c r="AJ61" i="4" s="1"/>
  <c r="AI65" i="4"/>
  <c r="AJ65" i="4" s="1"/>
  <c r="AI69" i="4"/>
  <c r="AJ69" i="4" s="1"/>
  <c r="AI73" i="4"/>
  <c r="AJ73" i="4" s="1"/>
  <c r="AI77" i="4"/>
  <c r="AJ77" i="4" s="1"/>
  <c r="AI81" i="4"/>
  <c r="AJ81" i="4" s="1"/>
  <c r="AI85" i="4"/>
  <c r="AJ85" i="4" s="1"/>
  <c r="AI11" i="4"/>
  <c r="AJ11" i="4" s="1"/>
  <c r="AI14" i="4"/>
  <c r="AJ14" i="4" s="1"/>
  <c r="AI18" i="4"/>
  <c r="AJ18" i="4" s="1"/>
  <c r="AA17" i="4"/>
  <c r="AB17" i="4" s="1"/>
  <c r="AA29" i="4"/>
  <c r="AB29" i="4" s="1"/>
  <c r="AA37" i="4"/>
  <c r="AB37" i="4" s="1"/>
  <c r="AA15" i="4"/>
  <c r="AB15" i="4" s="1"/>
  <c r="AA27" i="4"/>
  <c r="AB27" i="4" s="1"/>
  <c r="AA35" i="4"/>
  <c r="AB35" i="4" s="1"/>
  <c r="AA43" i="4"/>
  <c r="AB43" i="4" s="1"/>
  <c r="AA45" i="4"/>
  <c r="AB45" i="4" s="1"/>
  <c r="AA47" i="4"/>
  <c r="AB47" i="4" s="1"/>
  <c r="AA49" i="4"/>
  <c r="AB49" i="4" s="1"/>
  <c r="AA51" i="4"/>
  <c r="AB51" i="4" s="1"/>
  <c r="AA53" i="4"/>
  <c r="AB53" i="4" s="1"/>
  <c r="AA55" i="4"/>
  <c r="AB55" i="4" s="1"/>
  <c r="AA57" i="4"/>
  <c r="AB57" i="4" s="1"/>
  <c r="AA59" i="4"/>
  <c r="AB59" i="4" s="1"/>
  <c r="AA61" i="4"/>
  <c r="AB61" i="4" s="1"/>
  <c r="AA63" i="4"/>
  <c r="AB63" i="4" s="1"/>
  <c r="AA65" i="4"/>
  <c r="AB65" i="4" s="1"/>
  <c r="AA67" i="4"/>
  <c r="AB67" i="4" s="1"/>
  <c r="AA69" i="4"/>
  <c r="AB69" i="4" s="1"/>
  <c r="AA71" i="4"/>
  <c r="AB71" i="4" s="1"/>
  <c r="AA11" i="4"/>
  <c r="AB11" i="4" s="1"/>
  <c r="AA13" i="4"/>
  <c r="AB13" i="4" s="1"/>
  <c r="AA21" i="4"/>
  <c r="AB21" i="4" s="1"/>
  <c r="AA33" i="4"/>
  <c r="AB33" i="4" s="1"/>
  <c r="AA41" i="4"/>
  <c r="AB41" i="4" s="1"/>
  <c r="AA19" i="4"/>
  <c r="AB19" i="4" s="1"/>
  <c r="AA23" i="4"/>
  <c r="AB23" i="4" s="1"/>
  <c r="AA25" i="4"/>
  <c r="AB25" i="4" s="1"/>
  <c r="AA31" i="4"/>
  <c r="AB31" i="4" s="1"/>
  <c r="AA39" i="4"/>
  <c r="AB39" i="4" s="1"/>
  <c r="AA73" i="4"/>
  <c r="AB73" i="4" s="1"/>
  <c r="AA75" i="4"/>
  <c r="AB75" i="4" s="1"/>
  <c r="AA77" i="4"/>
  <c r="AB77" i="4" s="1"/>
  <c r="AA79" i="4"/>
  <c r="AB79" i="4" s="1"/>
  <c r="AA81" i="4"/>
  <c r="AB81" i="4" s="1"/>
  <c r="AA83" i="4"/>
  <c r="AB83" i="4" s="1"/>
  <c r="AA85" i="4"/>
  <c r="AB85" i="4" s="1"/>
  <c r="AA12" i="4"/>
  <c r="AB12" i="4" s="1"/>
  <c r="AA16" i="4"/>
  <c r="AB16" i="4" s="1"/>
  <c r="AA20" i="4"/>
  <c r="AB20" i="4" s="1"/>
  <c r="AF10" i="4"/>
  <c r="X10" i="4"/>
  <c r="W13" i="4"/>
  <c r="X13" i="4" s="1"/>
  <c r="W19" i="4"/>
  <c r="X19" i="4" s="1"/>
  <c r="W21" i="4"/>
  <c r="X21" i="4" s="1"/>
  <c r="W25" i="4"/>
  <c r="X25" i="4" s="1"/>
  <c r="W31" i="4"/>
  <c r="X31" i="4" s="1"/>
  <c r="AK31" i="4" s="1"/>
  <c r="BD31" i="4" s="1"/>
  <c r="W33" i="4"/>
  <c r="X33" i="4" s="1"/>
  <c r="W39" i="4"/>
  <c r="X39" i="4" s="1"/>
  <c r="W41" i="4"/>
  <c r="X41" i="4" s="1"/>
  <c r="W45" i="4"/>
  <c r="X45" i="4" s="1"/>
  <c r="AK45" i="4" s="1"/>
  <c r="BD45" i="4" s="1"/>
  <c r="W49" i="4"/>
  <c r="X49" i="4" s="1"/>
  <c r="W53" i="4"/>
  <c r="X53" i="4" s="1"/>
  <c r="AK53" i="4" s="1"/>
  <c r="BD53" i="4" s="1"/>
  <c r="W57" i="4"/>
  <c r="X57" i="4" s="1"/>
  <c r="W61" i="4"/>
  <c r="X61" i="4" s="1"/>
  <c r="AK61" i="4" s="1"/>
  <c r="BD61" i="4" s="1"/>
  <c r="W65" i="4"/>
  <c r="X65" i="4" s="1"/>
  <c r="W69" i="4"/>
  <c r="X69" i="4" s="1"/>
  <c r="AK69" i="4" s="1"/>
  <c r="BD69" i="4" s="1"/>
  <c r="W73" i="4"/>
  <c r="X73" i="4" s="1"/>
  <c r="W77" i="4"/>
  <c r="X77" i="4" s="1"/>
  <c r="AK77" i="4" s="1"/>
  <c r="BD77" i="4" s="1"/>
  <c r="W81" i="4"/>
  <c r="X81" i="4" s="1"/>
  <c r="W85" i="4"/>
  <c r="X85" i="4" s="1"/>
  <c r="AK85" i="4" s="1"/>
  <c r="BD85" i="4" s="1"/>
  <c r="W12" i="4"/>
  <c r="X12" i="4" s="1"/>
  <c r="W15" i="4"/>
  <c r="X15" i="4" s="1"/>
  <c r="AK15" i="4" s="1"/>
  <c r="BD15" i="4" s="1"/>
  <c r="W17" i="4"/>
  <c r="X17" i="4" s="1"/>
  <c r="W23" i="4"/>
  <c r="X23" i="4" s="1"/>
  <c r="AK23" i="4" s="1"/>
  <c r="BD23" i="4" s="1"/>
  <c r="W27" i="4"/>
  <c r="X27" i="4" s="1"/>
  <c r="W29" i="4"/>
  <c r="X29" i="4" s="1"/>
  <c r="AK29" i="4" s="1"/>
  <c r="BD29" i="4" s="1"/>
  <c r="W35" i="4"/>
  <c r="X35" i="4" s="1"/>
  <c r="W37" i="4"/>
  <c r="X37" i="4" s="1"/>
  <c r="AK37" i="4" s="1"/>
  <c r="BD37" i="4" s="1"/>
  <c r="W43" i="4"/>
  <c r="X43" i="4" s="1"/>
  <c r="W47" i="4"/>
  <c r="X47" i="4" s="1"/>
  <c r="AK47" i="4" s="1"/>
  <c r="BD47" i="4" s="1"/>
  <c r="W51" i="4"/>
  <c r="X51" i="4" s="1"/>
  <c r="W55" i="4"/>
  <c r="X55" i="4" s="1"/>
  <c r="AK55" i="4" s="1"/>
  <c r="BD55" i="4" s="1"/>
  <c r="W59" i="4"/>
  <c r="X59" i="4" s="1"/>
  <c r="W63" i="4"/>
  <c r="X63" i="4" s="1"/>
  <c r="AK63" i="4" s="1"/>
  <c r="BD63" i="4" s="1"/>
  <c r="W67" i="4"/>
  <c r="X67" i="4" s="1"/>
  <c r="W71" i="4"/>
  <c r="X71" i="4" s="1"/>
  <c r="AK71" i="4" s="1"/>
  <c r="BD71" i="4" s="1"/>
  <c r="W75" i="4"/>
  <c r="X75" i="4" s="1"/>
  <c r="W79" i="4"/>
  <c r="X79" i="4" s="1"/>
  <c r="AK79" i="4" s="1"/>
  <c r="BD79" i="4" s="1"/>
  <c r="W83" i="4"/>
  <c r="X83" i="4" s="1"/>
  <c r="W11" i="4"/>
  <c r="X11" i="4" s="1"/>
  <c r="AK11" i="4" s="1"/>
  <c r="BD11" i="4" s="1"/>
  <c r="W14" i="4"/>
  <c r="X14" i="4" s="1"/>
  <c r="W18" i="4"/>
  <c r="X18" i="4" s="1"/>
  <c r="W86" i="4"/>
  <c r="X86" i="4" s="1"/>
  <c r="AA84" i="4"/>
  <c r="AB84" i="4" s="1"/>
  <c r="AI82" i="4"/>
  <c r="AJ82" i="4" s="1"/>
  <c r="AI80" i="4"/>
  <c r="AJ80" i="4" s="1"/>
  <c r="W80" i="4"/>
  <c r="X80" i="4" s="1"/>
  <c r="W78" i="4"/>
  <c r="X78" i="4" s="1"/>
  <c r="AA76" i="4"/>
  <c r="AB76" i="4" s="1"/>
  <c r="AI74" i="4"/>
  <c r="AJ74" i="4" s="1"/>
  <c r="AI72" i="4"/>
  <c r="AJ72" i="4" s="1"/>
  <c r="W72" i="4"/>
  <c r="X72" i="4" s="1"/>
  <c r="W70" i="4"/>
  <c r="X70" i="4" s="1"/>
  <c r="AA68" i="4"/>
  <c r="AB68" i="4" s="1"/>
  <c r="AI66" i="4"/>
  <c r="AJ66" i="4" s="1"/>
  <c r="AI64" i="4"/>
  <c r="AJ64" i="4" s="1"/>
  <c r="W64" i="4"/>
  <c r="X64" i="4" s="1"/>
  <c r="W62" i="4"/>
  <c r="X62" i="4" s="1"/>
  <c r="AA60" i="4"/>
  <c r="AB60" i="4" s="1"/>
  <c r="AI58" i="4"/>
  <c r="AJ58" i="4" s="1"/>
  <c r="AI56" i="4"/>
  <c r="AJ56" i="4" s="1"/>
  <c r="W56" i="4"/>
  <c r="X56" i="4" s="1"/>
  <c r="W54" i="4"/>
  <c r="X54" i="4" s="1"/>
  <c r="AA52" i="4"/>
  <c r="AB52" i="4" s="1"/>
  <c r="AI50" i="4"/>
  <c r="AJ50" i="4" s="1"/>
  <c r="AI48" i="4"/>
  <c r="AJ48" i="4" s="1"/>
  <c r="W48" i="4"/>
  <c r="X48" i="4" s="1"/>
  <c r="W46" i="4"/>
  <c r="X46" i="4" s="1"/>
  <c r="AA44" i="4"/>
  <c r="AB44" i="4" s="1"/>
  <c r="AI42" i="4"/>
  <c r="AJ42" i="4" s="1"/>
  <c r="AI40" i="4"/>
  <c r="AJ40" i="4" s="1"/>
  <c r="AI38" i="4"/>
  <c r="AJ38" i="4" s="1"/>
  <c r="W38" i="4"/>
  <c r="X38" i="4" s="1"/>
  <c r="AA36" i="4"/>
  <c r="AB36" i="4" s="1"/>
  <c r="AI34" i="4"/>
  <c r="AJ34" i="4" s="1"/>
  <c r="AI32" i="4"/>
  <c r="AJ32" i="4" s="1"/>
  <c r="W32" i="4"/>
  <c r="X32" i="4" s="1"/>
  <c r="AA30" i="4"/>
  <c r="AB30" i="4" s="1"/>
  <c r="AI28" i="4"/>
  <c r="AJ28" i="4" s="1"/>
  <c r="W28" i="4"/>
  <c r="X28" i="4" s="1"/>
  <c r="AA26" i="4"/>
  <c r="AB26" i="4" s="1"/>
  <c r="AI24" i="4"/>
  <c r="AJ24" i="4" s="1"/>
  <c r="W24" i="4"/>
  <c r="X24" i="4" s="1"/>
  <c r="W22" i="4"/>
  <c r="X22" i="4" s="1"/>
  <c r="AE86" i="4"/>
  <c r="AF86" i="4" s="1"/>
  <c r="AE84" i="4"/>
  <c r="AF84" i="4" s="1"/>
  <c r="AA82" i="4"/>
  <c r="AB82" i="4" s="1"/>
  <c r="AE78" i="4"/>
  <c r="AF78" i="4" s="1"/>
  <c r="AE76" i="4"/>
  <c r="AF76" i="4" s="1"/>
  <c r="AA74" i="4"/>
  <c r="AB74" i="4" s="1"/>
  <c r="AE70" i="4"/>
  <c r="AF70" i="4" s="1"/>
  <c r="AE68" i="4"/>
  <c r="AF68" i="4" s="1"/>
  <c r="AA66" i="4"/>
  <c r="AB66" i="4" s="1"/>
  <c r="AE62" i="4"/>
  <c r="AF62" i="4" s="1"/>
  <c r="AE60" i="4"/>
  <c r="AF60" i="4" s="1"/>
  <c r="AA58" i="4"/>
  <c r="AB58" i="4" s="1"/>
  <c r="AE54" i="4"/>
  <c r="AF54" i="4" s="1"/>
  <c r="AE52" i="4"/>
  <c r="AF52" i="4" s="1"/>
  <c r="AA50" i="4"/>
  <c r="AB50" i="4" s="1"/>
  <c r="AE46" i="4"/>
  <c r="AF46" i="4" s="1"/>
  <c r="AE44" i="4"/>
  <c r="AF44" i="4" s="1"/>
  <c r="AA42" i="4"/>
  <c r="AB42" i="4" s="1"/>
  <c r="AA40" i="4"/>
  <c r="AB40" i="4" s="1"/>
  <c r="AE36" i="4"/>
  <c r="AF36" i="4" s="1"/>
  <c r="AA34" i="4"/>
  <c r="AB34" i="4" s="1"/>
  <c r="AE30" i="4"/>
  <c r="AF30" i="4" s="1"/>
  <c r="AE26" i="4"/>
  <c r="AF26" i="4" s="1"/>
  <c r="AE22" i="4"/>
  <c r="AF22" i="4" s="1"/>
  <c r="AE20" i="4"/>
  <c r="AF20" i="4" s="1"/>
  <c r="AA18" i="4"/>
  <c r="AB18" i="4" s="1"/>
  <c r="W16" i="4"/>
  <c r="X16" i="4" s="1"/>
  <c r="AI12" i="4"/>
  <c r="AJ12" i="4" s="1"/>
  <c r="AF87" i="3"/>
  <c r="AC87" i="3"/>
  <c r="AC87" i="4"/>
  <c r="Z87" i="3"/>
  <c r="Y87" i="4"/>
  <c r="W87" i="3"/>
  <c r="AG87" i="3" s="1"/>
  <c r="U87" i="4"/>
  <c r="BR87" i="3"/>
  <c r="BH81" i="3"/>
  <c r="BA87" i="3"/>
  <c r="AT17" i="3"/>
  <c r="AU17" i="3" s="1"/>
  <c r="BH85" i="3"/>
  <c r="BL87" i="3"/>
  <c r="AT18" i="3"/>
  <c r="AU18" i="3" s="1"/>
  <c r="AT14" i="3"/>
  <c r="AU14" i="3" s="1"/>
  <c r="BH79" i="3"/>
  <c r="BH75" i="3"/>
  <c r="BH71" i="3"/>
  <c r="BH67" i="3"/>
  <c r="CO67" i="3" s="1"/>
  <c r="BH10" i="3"/>
  <c r="CO10" i="3" s="1"/>
  <c r="BH86" i="3"/>
  <c r="BH82" i="3"/>
  <c r="CO82" i="3" s="1"/>
  <c r="BH78" i="3"/>
  <c r="CO78" i="3" s="1"/>
  <c r="BH74" i="3"/>
  <c r="BH70" i="3"/>
  <c r="BH66" i="3"/>
  <c r="BH62" i="3"/>
  <c r="BH58" i="3"/>
  <c r="BH54" i="3"/>
  <c r="BH50" i="3"/>
  <c r="BH46" i="3"/>
  <c r="BH42" i="3"/>
  <c r="BH38" i="3"/>
  <c r="BH34" i="3"/>
  <c r="BH30" i="3"/>
  <c r="BH26" i="3"/>
  <c r="BH22" i="3"/>
  <c r="BH18" i="3"/>
  <c r="BI18" i="3" s="1"/>
  <c r="AT85" i="3"/>
  <c r="AT83" i="3"/>
  <c r="AT81" i="3"/>
  <c r="AT79" i="3"/>
  <c r="AU79" i="3" s="1"/>
  <c r="AT77" i="3"/>
  <c r="AT75" i="3"/>
  <c r="AU75" i="3" s="1"/>
  <c r="AT73" i="3"/>
  <c r="AT71" i="3"/>
  <c r="AU71" i="3" s="1"/>
  <c r="AT69" i="3"/>
  <c r="AT67" i="3"/>
  <c r="AU67" i="3" s="1"/>
  <c r="AT65" i="3"/>
  <c r="AT63" i="3"/>
  <c r="AU63" i="3" s="1"/>
  <c r="AT61" i="3"/>
  <c r="AT59" i="3"/>
  <c r="AU59" i="3" s="1"/>
  <c r="AT57" i="3"/>
  <c r="AT55" i="3"/>
  <c r="AU55" i="3" s="1"/>
  <c r="AT53" i="3"/>
  <c r="AT51" i="3"/>
  <c r="AU51" i="3" s="1"/>
  <c r="AT49" i="3"/>
  <c r="AT47" i="3"/>
  <c r="AU47" i="3" s="1"/>
  <c r="AT45" i="3"/>
  <c r="AT43" i="3"/>
  <c r="AU43" i="3" s="1"/>
  <c r="AT41" i="3"/>
  <c r="AT39" i="3"/>
  <c r="AU39" i="3" s="1"/>
  <c r="AT37" i="3"/>
  <c r="AT35" i="3"/>
  <c r="AU35" i="3" s="1"/>
  <c r="AT31" i="3"/>
  <c r="AU31" i="3" s="1"/>
  <c r="AT27" i="3"/>
  <c r="AU27" i="3" s="1"/>
  <c r="AT23" i="3"/>
  <c r="AU23" i="3" s="1"/>
  <c r="AT19" i="3"/>
  <c r="AU19" i="3" s="1"/>
  <c r="AT15" i="3"/>
  <c r="AU15" i="3" s="1"/>
  <c r="AT10" i="3"/>
  <c r="AU10" i="3" s="1"/>
  <c r="AP87" i="3"/>
  <c r="AT86" i="3"/>
  <c r="AU86" i="3" s="1"/>
  <c r="AT84" i="3"/>
  <c r="AT82" i="3"/>
  <c r="AU82" i="3" s="1"/>
  <c r="AT80" i="3"/>
  <c r="AT78" i="3"/>
  <c r="AU78" i="3" s="1"/>
  <c r="AT76" i="3"/>
  <c r="AT74" i="3"/>
  <c r="AU74" i="3" s="1"/>
  <c r="AT72" i="3"/>
  <c r="AT70" i="3"/>
  <c r="AU70" i="3" s="1"/>
  <c r="AT68" i="3"/>
  <c r="AT66" i="3"/>
  <c r="AU66" i="3" s="1"/>
  <c r="AT64" i="3"/>
  <c r="AT62" i="3"/>
  <c r="AU62" i="3" s="1"/>
  <c r="AT60" i="3"/>
  <c r="AT58" i="3"/>
  <c r="AU58" i="3" s="1"/>
  <c r="AT56" i="3"/>
  <c r="AT54" i="3"/>
  <c r="AU54" i="3" s="1"/>
  <c r="AT52" i="3"/>
  <c r="AT50" i="3"/>
  <c r="AU50" i="3" s="1"/>
  <c r="AT48" i="3"/>
  <c r="AT46" i="3"/>
  <c r="AU46" i="3" s="1"/>
  <c r="AT44" i="3"/>
  <c r="AT42" i="3"/>
  <c r="AU42" i="3" s="1"/>
  <c r="AT40" i="3"/>
  <c r="AT38" i="3"/>
  <c r="AU38" i="3" s="1"/>
  <c r="AT36" i="3"/>
  <c r="AT34" i="3"/>
  <c r="AU34" i="3" s="1"/>
  <c r="AT32" i="3"/>
  <c r="AT30" i="3"/>
  <c r="AU30" i="3" s="1"/>
  <c r="AT28" i="3"/>
  <c r="AT26" i="3"/>
  <c r="AU26" i="3" s="1"/>
  <c r="AT24" i="3"/>
  <c r="AT22" i="3"/>
  <c r="AU22" i="3" s="1"/>
  <c r="AT20" i="3"/>
  <c r="AT16" i="3"/>
  <c r="AU16" i="3" s="1"/>
  <c r="AT12" i="3"/>
  <c r="BH11" i="3"/>
  <c r="BI11" i="3" s="1"/>
  <c r="BH84" i="3"/>
  <c r="BH80" i="3"/>
  <c r="BH76" i="3"/>
  <c r="BH72" i="3"/>
  <c r="CO72" i="3" s="1"/>
  <c r="BH68" i="3"/>
  <c r="BH64" i="3"/>
  <c r="BH60" i="3"/>
  <c r="BH56" i="3"/>
  <c r="BH52" i="3"/>
  <c r="BH48" i="3"/>
  <c r="BH44" i="3"/>
  <c r="BH40" i="3"/>
  <c r="BH36" i="3"/>
  <c r="BH32" i="3"/>
  <c r="BH28" i="3"/>
  <c r="BH24" i="3"/>
  <c r="BH20" i="3"/>
  <c r="AS87" i="3"/>
  <c r="AT33" i="3"/>
  <c r="AT29" i="3"/>
  <c r="AU29" i="3" s="1"/>
  <c r="AT25" i="3"/>
  <c r="AT21" i="3"/>
  <c r="AU21" i="3" s="1"/>
  <c r="AM87" i="3"/>
  <c r="AJ87" i="3"/>
  <c r="BH63" i="3"/>
  <c r="BH59" i="3"/>
  <c r="CO59" i="3" s="1"/>
  <c r="BH55" i="3"/>
  <c r="BH51" i="3"/>
  <c r="BH47" i="3"/>
  <c r="BH43" i="3"/>
  <c r="BH39" i="3"/>
  <c r="BH35" i="3"/>
  <c r="BH77" i="3"/>
  <c r="BH73" i="3"/>
  <c r="BH69" i="3"/>
  <c r="BH65" i="3"/>
  <c r="CO65" i="3" s="1"/>
  <c r="BH61" i="3"/>
  <c r="BH57" i="3"/>
  <c r="CO57" i="3" s="1"/>
  <c r="BH53" i="3"/>
  <c r="BH49" i="3"/>
  <c r="CO49" i="3" s="1"/>
  <c r="BH45" i="3"/>
  <c r="BH41" i="3"/>
  <c r="BH37" i="3"/>
  <c r="BH33" i="3"/>
  <c r="BH14" i="3"/>
  <c r="BH31" i="3"/>
  <c r="BH29" i="3"/>
  <c r="BH27" i="3"/>
  <c r="BH25" i="3"/>
  <c r="BI25" i="3" s="1"/>
  <c r="BH23" i="3"/>
  <c r="BH21" i="3"/>
  <c r="BH19" i="3"/>
  <c r="BH17" i="3"/>
  <c r="BH15" i="3"/>
  <c r="BH13" i="3"/>
  <c r="BI13" i="3" s="1"/>
  <c r="BH16" i="3"/>
  <c r="BH12" i="3"/>
  <c r="BD87" i="3"/>
  <c r="DJ10" i="4" l="1"/>
  <c r="DI85" i="4"/>
  <c r="DJ85" i="4" s="1"/>
  <c r="DK85" i="4" s="1"/>
  <c r="DL85" i="4" s="1"/>
  <c r="DI12" i="4"/>
  <c r="DJ12" i="4" s="1"/>
  <c r="DK12" i="4" s="1"/>
  <c r="DL12" i="4" s="1"/>
  <c r="DI16" i="4"/>
  <c r="DJ16" i="4" s="1"/>
  <c r="DK16" i="4" s="1"/>
  <c r="DL16" i="4" s="1"/>
  <c r="DI20" i="4"/>
  <c r="DJ20" i="4" s="1"/>
  <c r="DK20" i="4" s="1"/>
  <c r="DL20" i="4" s="1"/>
  <c r="DI13" i="4"/>
  <c r="DJ13" i="4" s="1"/>
  <c r="DK13" i="4" s="1"/>
  <c r="DL13" i="4" s="1"/>
  <c r="DI17" i="4"/>
  <c r="DJ17" i="4" s="1"/>
  <c r="DK17" i="4" s="1"/>
  <c r="DL17" i="4" s="1"/>
  <c r="DI21" i="4"/>
  <c r="DJ21" i="4" s="1"/>
  <c r="DK21" i="4" s="1"/>
  <c r="DL21" i="4" s="1"/>
  <c r="DI25" i="4"/>
  <c r="DJ25" i="4" s="1"/>
  <c r="DK25" i="4" s="1"/>
  <c r="DL25" i="4" s="1"/>
  <c r="DI29" i="4"/>
  <c r="DJ29" i="4" s="1"/>
  <c r="DK29" i="4" s="1"/>
  <c r="DL29" i="4" s="1"/>
  <c r="DI33" i="4"/>
  <c r="DJ33" i="4" s="1"/>
  <c r="DK33" i="4" s="1"/>
  <c r="DL33" i="4" s="1"/>
  <c r="DI37" i="4"/>
  <c r="DJ37" i="4" s="1"/>
  <c r="DK37" i="4" s="1"/>
  <c r="DL37" i="4" s="1"/>
  <c r="DI41" i="4"/>
  <c r="DJ41" i="4" s="1"/>
  <c r="DK41" i="4" s="1"/>
  <c r="DL41" i="4" s="1"/>
  <c r="DI45" i="4"/>
  <c r="DJ45" i="4" s="1"/>
  <c r="DK45" i="4" s="1"/>
  <c r="DL45" i="4" s="1"/>
  <c r="DI49" i="4"/>
  <c r="DJ49" i="4" s="1"/>
  <c r="DK49" i="4" s="1"/>
  <c r="DL49" i="4" s="1"/>
  <c r="DI53" i="4"/>
  <c r="DJ53" i="4" s="1"/>
  <c r="DK53" i="4" s="1"/>
  <c r="DL53" i="4" s="1"/>
  <c r="DI57" i="4"/>
  <c r="DJ57" i="4" s="1"/>
  <c r="DK57" i="4" s="1"/>
  <c r="DL57" i="4" s="1"/>
  <c r="DI61" i="4"/>
  <c r="DJ61" i="4" s="1"/>
  <c r="DK61" i="4" s="1"/>
  <c r="DL61" i="4" s="1"/>
  <c r="DI65" i="4"/>
  <c r="DJ65" i="4" s="1"/>
  <c r="DK65" i="4" s="1"/>
  <c r="DL65" i="4" s="1"/>
  <c r="DI69" i="4"/>
  <c r="DJ69" i="4" s="1"/>
  <c r="DK69" i="4" s="1"/>
  <c r="DL69" i="4" s="1"/>
  <c r="DI73" i="4"/>
  <c r="DJ73" i="4" s="1"/>
  <c r="DK73" i="4" s="1"/>
  <c r="DL73" i="4" s="1"/>
  <c r="DI77" i="4"/>
  <c r="DJ77" i="4" s="1"/>
  <c r="DK77" i="4" s="1"/>
  <c r="DL77" i="4" s="1"/>
  <c r="DI81" i="4"/>
  <c r="DJ81" i="4" s="1"/>
  <c r="DK81" i="4" s="1"/>
  <c r="DL81" i="4" s="1"/>
  <c r="DI11" i="4"/>
  <c r="DJ11" i="4" s="1"/>
  <c r="DK11" i="4" s="1"/>
  <c r="DL11" i="4" s="1"/>
  <c r="DI26" i="4"/>
  <c r="DJ26" i="4" s="1"/>
  <c r="DK26" i="4" s="1"/>
  <c r="DL26" i="4" s="1"/>
  <c r="DI30" i="4"/>
  <c r="DJ30" i="4" s="1"/>
  <c r="DK30" i="4" s="1"/>
  <c r="DL30" i="4" s="1"/>
  <c r="DI34" i="4"/>
  <c r="DJ34" i="4" s="1"/>
  <c r="DK34" i="4" s="1"/>
  <c r="DL34" i="4" s="1"/>
  <c r="DI38" i="4"/>
  <c r="DJ38" i="4" s="1"/>
  <c r="DK38" i="4" s="1"/>
  <c r="DL38" i="4" s="1"/>
  <c r="DI42" i="4"/>
  <c r="DJ42" i="4" s="1"/>
  <c r="DK42" i="4" s="1"/>
  <c r="DL42" i="4" s="1"/>
  <c r="DI46" i="4"/>
  <c r="DJ46" i="4" s="1"/>
  <c r="DK46" i="4" s="1"/>
  <c r="DL46" i="4" s="1"/>
  <c r="DI50" i="4"/>
  <c r="DJ50" i="4" s="1"/>
  <c r="DK50" i="4" s="1"/>
  <c r="DL50" i="4" s="1"/>
  <c r="DI54" i="4"/>
  <c r="DJ54" i="4" s="1"/>
  <c r="DK54" i="4" s="1"/>
  <c r="DL54" i="4" s="1"/>
  <c r="DI58" i="4"/>
  <c r="DJ58" i="4" s="1"/>
  <c r="DK58" i="4" s="1"/>
  <c r="DL58" i="4" s="1"/>
  <c r="DI62" i="4"/>
  <c r="DJ62" i="4" s="1"/>
  <c r="DK62" i="4" s="1"/>
  <c r="DL62" i="4" s="1"/>
  <c r="DI66" i="4"/>
  <c r="DJ66" i="4" s="1"/>
  <c r="DK66" i="4" s="1"/>
  <c r="DL66" i="4" s="1"/>
  <c r="DI70" i="4"/>
  <c r="DJ70" i="4" s="1"/>
  <c r="DK70" i="4" s="1"/>
  <c r="DL70" i="4" s="1"/>
  <c r="DI74" i="4"/>
  <c r="DJ74" i="4" s="1"/>
  <c r="DK74" i="4" s="1"/>
  <c r="DL74" i="4" s="1"/>
  <c r="DI78" i="4"/>
  <c r="DJ78" i="4" s="1"/>
  <c r="DK78" i="4" s="1"/>
  <c r="DL78" i="4" s="1"/>
  <c r="DI82" i="4"/>
  <c r="DJ82" i="4" s="1"/>
  <c r="DK82" i="4" s="1"/>
  <c r="DL82" i="4" s="1"/>
  <c r="DI86" i="4"/>
  <c r="DJ86" i="4" s="1"/>
  <c r="DK86" i="4" s="1"/>
  <c r="DL86" i="4" s="1"/>
  <c r="DI14" i="4"/>
  <c r="DJ14" i="4" s="1"/>
  <c r="DK14" i="4" s="1"/>
  <c r="DL14" i="4" s="1"/>
  <c r="DI18" i="4"/>
  <c r="DJ18" i="4" s="1"/>
  <c r="DK18" i="4" s="1"/>
  <c r="DL18" i="4" s="1"/>
  <c r="DI22" i="4"/>
  <c r="DJ22" i="4" s="1"/>
  <c r="DK22" i="4" s="1"/>
  <c r="DL22" i="4" s="1"/>
  <c r="DI15" i="4"/>
  <c r="DJ15" i="4" s="1"/>
  <c r="DK15" i="4" s="1"/>
  <c r="DL15" i="4" s="1"/>
  <c r="DI19" i="4"/>
  <c r="DJ19" i="4" s="1"/>
  <c r="DK19" i="4" s="1"/>
  <c r="DL19" i="4" s="1"/>
  <c r="DI23" i="4"/>
  <c r="DJ23" i="4" s="1"/>
  <c r="DK23" i="4" s="1"/>
  <c r="DL23" i="4" s="1"/>
  <c r="DI27" i="4"/>
  <c r="DJ27" i="4" s="1"/>
  <c r="DK27" i="4" s="1"/>
  <c r="DL27" i="4" s="1"/>
  <c r="DI31" i="4"/>
  <c r="DJ31" i="4" s="1"/>
  <c r="DK31" i="4" s="1"/>
  <c r="DL31" i="4" s="1"/>
  <c r="DI35" i="4"/>
  <c r="DJ35" i="4" s="1"/>
  <c r="DK35" i="4" s="1"/>
  <c r="DL35" i="4" s="1"/>
  <c r="DI39" i="4"/>
  <c r="DJ39" i="4" s="1"/>
  <c r="DK39" i="4" s="1"/>
  <c r="DL39" i="4" s="1"/>
  <c r="DI43" i="4"/>
  <c r="DJ43" i="4" s="1"/>
  <c r="DK43" i="4" s="1"/>
  <c r="DL43" i="4" s="1"/>
  <c r="DI47" i="4"/>
  <c r="DJ47" i="4" s="1"/>
  <c r="DK47" i="4" s="1"/>
  <c r="DL47" i="4" s="1"/>
  <c r="DI51" i="4"/>
  <c r="DJ51" i="4" s="1"/>
  <c r="DK51" i="4" s="1"/>
  <c r="DL51" i="4" s="1"/>
  <c r="DI55" i="4"/>
  <c r="DJ55" i="4" s="1"/>
  <c r="DK55" i="4" s="1"/>
  <c r="DL55" i="4" s="1"/>
  <c r="DI59" i="4"/>
  <c r="DJ59" i="4" s="1"/>
  <c r="DK59" i="4" s="1"/>
  <c r="DL59" i="4" s="1"/>
  <c r="DI63" i="4"/>
  <c r="DJ63" i="4" s="1"/>
  <c r="DK63" i="4" s="1"/>
  <c r="DL63" i="4" s="1"/>
  <c r="DI67" i="4"/>
  <c r="DJ67" i="4" s="1"/>
  <c r="DK67" i="4" s="1"/>
  <c r="DL67" i="4" s="1"/>
  <c r="DI71" i="4"/>
  <c r="DJ71" i="4" s="1"/>
  <c r="DK71" i="4" s="1"/>
  <c r="DL71" i="4" s="1"/>
  <c r="DI75" i="4"/>
  <c r="DJ75" i="4" s="1"/>
  <c r="DK75" i="4" s="1"/>
  <c r="DL75" i="4" s="1"/>
  <c r="DI79" i="4"/>
  <c r="DJ79" i="4" s="1"/>
  <c r="DK79" i="4" s="1"/>
  <c r="DL79" i="4" s="1"/>
  <c r="DI83" i="4"/>
  <c r="DJ83" i="4" s="1"/>
  <c r="DK83" i="4" s="1"/>
  <c r="DL83" i="4" s="1"/>
  <c r="DI24" i="4"/>
  <c r="DJ24" i="4" s="1"/>
  <c r="DK24" i="4" s="1"/>
  <c r="DL24" i="4" s="1"/>
  <c r="DI28" i="4"/>
  <c r="DJ28" i="4" s="1"/>
  <c r="DK28" i="4" s="1"/>
  <c r="DL28" i="4" s="1"/>
  <c r="DI32" i="4"/>
  <c r="DJ32" i="4" s="1"/>
  <c r="DK32" i="4" s="1"/>
  <c r="DL32" i="4" s="1"/>
  <c r="DI36" i="4"/>
  <c r="DJ36" i="4" s="1"/>
  <c r="DK36" i="4" s="1"/>
  <c r="DL36" i="4" s="1"/>
  <c r="DI40" i="4"/>
  <c r="DJ40" i="4" s="1"/>
  <c r="DK40" i="4" s="1"/>
  <c r="DL40" i="4" s="1"/>
  <c r="DI44" i="4"/>
  <c r="DJ44" i="4" s="1"/>
  <c r="DK44" i="4" s="1"/>
  <c r="DL44" i="4" s="1"/>
  <c r="DI48" i="4"/>
  <c r="DJ48" i="4" s="1"/>
  <c r="DK48" i="4" s="1"/>
  <c r="DL48" i="4" s="1"/>
  <c r="DI52" i="4"/>
  <c r="DJ52" i="4" s="1"/>
  <c r="DK52" i="4" s="1"/>
  <c r="DL52" i="4" s="1"/>
  <c r="DI56" i="4"/>
  <c r="DJ56" i="4" s="1"/>
  <c r="DK56" i="4" s="1"/>
  <c r="DL56" i="4" s="1"/>
  <c r="DI60" i="4"/>
  <c r="DJ60" i="4" s="1"/>
  <c r="DK60" i="4" s="1"/>
  <c r="DL60" i="4" s="1"/>
  <c r="DI64" i="4"/>
  <c r="DJ64" i="4" s="1"/>
  <c r="DK64" i="4" s="1"/>
  <c r="DL64" i="4" s="1"/>
  <c r="DI68" i="4"/>
  <c r="DJ68" i="4" s="1"/>
  <c r="DK68" i="4" s="1"/>
  <c r="DL68" i="4" s="1"/>
  <c r="DI72" i="4"/>
  <c r="DJ72" i="4" s="1"/>
  <c r="DK72" i="4" s="1"/>
  <c r="DL72" i="4" s="1"/>
  <c r="DI80" i="4"/>
  <c r="DJ80" i="4" s="1"/>
  <c r="DK80" i="4" s="1"/>
  <c r="DL80" i="4" s="1"/>
  <c r="DI84" i="4"/>
  <c r="DJ84" i="4" s="1"/>
  <c r="DK84" i="4" s="1"/>
  <c r="DL84" i="4" s="1"/>
  <c r="DI76" i="4"/>
  <c r="DJ76" i="4" s="1"/>
  <c r="DK76" i="4" s="1"/>
  <c r="DL76" i="4" s="1"/>
  <c r="DE87" i="4"/>
  <c r="DF10" i="4"/>
  <c r="CO66" i="3"/>
  <c r="CO86" i="3"/>
  <c r="CO17" i="3"/>
  <c r="CO25" i="3"/>
  <c r="CO31" i="3"/>
  <c r="CO39" i="3"/>
  <c r="CO47" i="3"/>
  <c r="CO18" i="3"/>
  <c r="CO24" i="3"/>
  <c r="CO30" i="3"/>
  <c r="CO38" i="3"/>
  <c r="CO46" i="3"/>
  <c r="CO54" i="3"/>
  <c r="CO53" i="3"/>
  <c r="CO63" i="3"/>
  <c r="CO75" i="3"/>
  <c r="CO83" i="3"/>
  <c r="CO74" i="3"/>
  <c r="CO80" i="3"/>
  <c r="CO64" i="3"/>
  <c r="CO15" i="3"/>
  <c r="CO23" i="3"/>
  <c r="CO33" i="3"/>
  <c r="CO41" i="3"/>
  <c r="CO12" i="3"/>
  <c r="CO22" i="3"/>
  <c r="CO32" i="3"/>
  <c r="CO40" i="3"/>
  <c r="CO50" i="3"/>
  <c r="CO56" i="3"/>
  <c r="CO51" i="3"/>
  <c r="CO61" i="3"/>
  <c r="CO73" i="3"/>
  <c r="CO81" i="3"/>
  <c r="CO62" i="3"/>
  <c r="CO70" i="3"/>
  <c r="CO13" i="3"/>
  <c r="CO21" i="3"/>
  <c r="CO27" i="3"/>
  <c r="CO35" i="3"/>
  <c r="CO43" i="3"/>
  <c r="CO14" i="3"/>
  <c r="CO20" i="3"/>
  <c r="CO28" i="3"/>
  <c r="CO34" i="3"/>
  <c r="CO42" i="3"/>
  <c r="CO48" i="3"/>
  <c r="CO60" i="3"/>
  <c r="CO55" i="3"/>
  <c r="CO71" i="3"/>
  <c r="CO79" i="3"/>
  <c r="CO11" i="3"/>
  <c r="CO76" i="3"/>
  <c r="CO84" i="3"/>
  <c r="CO68" i="3"/>
  <c r="CO19" i="3"/>
  <c r="CO29" i="3"/>
  <c r="CO37" i="3"/>
  <c r="CO45" i="3"/>
  <c r="CO16" i="3"/>
  <c r="CO26" i="3"/>
  <c r="CO36" i="3"/>
  <c r="CO44" i="3"/>
  <c r="CO52" i="3"/>
  <c r="CO58" i="3"/>
  <c r="CO69" i="3"/>
  <c r="CO77" i="3"/>
  <c r="CO85" i="3"/>
  <c r="BI39" i="3"/>
  <c r="BI47" i="3"/>
  <c r="BI55" i="3"/>
  <c r="BI63" i="3"/>
  <c r="AU25" i="3"/>
  <c r="AU33" i="3"/>
  <c r="AU12" i="3"/>
  <c r="AU20" i="3"/>
  <c r="AU24" i="3"/>
  <c r="AU28" i="3"/>
  <c r="AU32" i="3"/>
  <c r="AU36" i="3"/>
  <c r="AU40" i="3"/>
  <c r="AU44" i="3"/>
  <c r="AU48" i="3"/>
  <c r="AU52" i="3"/>
  <c r="AU56" i="3"/>
  <c r="AU60" i="3"/>
  <c r="AU64" i="3"/>
  <c r="AU68" i="3"/>
  <c r="AU72" i="3"/>
  <c r="AU76" i="3"/>
  <c r="AU80" i="3"/>
  <c r="AU84" i="3"/>
  <c r="AU37" i="3"/>
  <c r="AU41" i="3"/>
  <c r="AU45" i="3"/>
  <c r="AU49" i="3"/>
  <c r="AU53" i="3"/>
  <c r="AU57" i="3"/>
  <c r="AU61" i="3"/>
  <c r="AU65" i="3"/>
  <c r="AU69" i="3"/>
  <c r="AU73" i="3"/>
  <c r="AU77" i="3"/>
  <c r="AU85" i="3"/>
  <c r="AK16" i="4"/>
  <c r="BD16" i="4" s="1"/>
  <c r="AK14" i="4"/>
  <c r="BD14" i="4" s="1"/>
  <c r="AK83" i="4"/>
  <c r="BD83" i="4" s="1"/>
  <c r="AK75" i="4"/>
  <c r="BD75" i="4" s="1"/>
  <c r="AK67" i="4"/>
  <c r="BD67" i="4" s="1"/>
  <c r="AK59" i="4"/>
  <c r="BD59" i="4" s="1"/>
  <c r="AK51" i="4"/>
  <c r="BD51" i="4" s="1"/>
  <c r="AK43" i="4"/>
  <c r="BD43" i="4" s="1"/>
  <c r="AK35" i="4"/>
  <c r="BD35" i="4" s="1"/>
  <c r="AK27" i="4"/>
  <c r="BD27" i="4" s="1"/>
  <c r="AK17" i="4"/>
  <c r="BD17" i="4" s="1"/>
  <c r="AK81" i="4"/>
  <c r="BD81" i="4" s="1"/>
  <c r="AK73" i="4"/>
  <c r="BD73" i="4" s="1"/>
  <c r="AK65" i="4"/>
  <c r="BD65" i="4" s="1"/>
  <c r="AK57" i="4"/>
  <c r="BD57" i="4" s="1"/>
  <c r="AK49" i="4"/>
  <c r="BD49" i="4" s="1"/>
  <c r="AK41" i="4"/>
  <c r="BD41" i="4" s="1"/>
  <c r="AK33" i="4"/>
  <c r="BD33" i="4" s="1"/>
  <c r="AK25" i="4"/>
  <c r="BD25" i="4" s="1"/>
  <c r="AK19" i="4"/>
  <c r="BD19" i="4" s="1"/>
  <c r="AK39" i="4"/>
  <c r="BD39" i="4" s="1"/>
  <c r="AK21" i="4"/>
  <c r="BD21" i="4" s="1"/>
  <c r="AK13" i="4"/>
  <c r="BD13" i="4" s="1"/>
  <c r="AK24" i="4"/>
  <c r="BD24" i="4" s="1"/>
  <c r="AK32" i="4"/>
  <c r="BD32" i="4" s="1"/>
  <c r="AK38" i="4"/>
  <c r="BD38" i="4" s="1"/>
  <c r="AK48" i="4"/>
  <c r="BD48" i="4" s="1"/>
  <c r="AK64" i="4"/>
  <c r="BD64" i="4" s="1"/>
  <c r="AK80" i="4"/>
  <c r="BD80" i="4" s="1"/>
  <c r="AK20" i="4"/>
  <c r="BD20" i="4" s="1"/>
  <c r="AK54" i="4"/>
  <c r="BD54" i="4" s="1"/>
  <c r="AK70" i="4"/>
  <c r="BD70" i="4" s="1"/>
  <c r="AK86" i="4"/>
  <c r="BD86" i="4" s="1"/>
  <c r="AK60" i="4"/>
  <c r="BD60" i="4" s="1"/>
  <c r="AK66" i="4"/>
  <c r="BD66" i="4" s="1"/>
  <c r="AK76" i="4"/>
  <c r="BD76" i="4" s="1"/>
  <c r="AK82" i="4"/>
  <c r="BD82" i="4" s="1"/>
  <c r="AK56" i="4"/>
  <c r="BD56" i="4" s="1"/>
  <c r="AK62" i="4"/>
  <c r="BD62" i="4" s="1"/>
  <c r="AK72" i="4"/>
  <c r="BD72" i="4" s="1"/>
  <c r="AK78" i="4"/>
  <c r="BD78" i="4" s="1"/>
  <c r="AK52" i="4"/>
  <c r="BD52" i="4" s="1"/>
  <c r="AK58" i="4"/>
  <c r="BD58" i="4" s="1"/>
  <c r="AK68" i="4"/>
  <c r="BD68" i="4" s="1"/>
  <c r="AK74" i="4"/>
  <c r="BD74" i="4" s="1"/>
  <c r="AK84" i="4"/>
  <c r="BD84" i="4" s="1"/>
  <c r="AK12" i="4"/>
  <c r="BD12" i="4" s="1"/>
  <c r="AE87" i="4"/>
  <c r="AF87" i="4" s="1"/>
  <c r="AK30" i="4"/>
  <c r="BD30" i="4" s="1"/>
  <c r="AK36" i="4"/>
  <c r="BD36" i="4" s="1"/>
  <c r="AK42" i="4"/>
  <c r="BD42" i="4" s="1"/>
  <c r="AA87" i="4"/>
  <c r="AB87" i="4" s="1"/>
  <c r="AI87" i="4"/>
  <c r="AK22" i="4"/>
  <c r="BD22" i="4" s="1"/>
  <c r="AK28" i="4"/>
  <c r="BD28" i="4" s="1"/>
  <c r="AK46" i="4"/>
  <c r="BD46" i="4" s="1"/>
  <c r="AK18" i="4"/>
  <c r="BD18" i="4" s="1"/>
  <c r="AK26" i="4"/>
  <c r="BD26" i="4" s="1"/>
  <c r="AK34" i="4"/>
  <c r="BD34" i="4" s="1"/>
  <c r="AK40" i="4"/>
  <c r="BD40" i="4" s="1"/>
  <c r="AK44" i="4"/>
  <c r="BD44" i="4" s="1"/>
  <c r="AK50" i="4"/>
  <c r="BD50" i="4" s="1"/>
  <c r="W87" i="4"/>
  <c r="X87" i="4" s="1"/>
  <c r="AJ10" i="4"/>
  <c r="BI81" i="3"/>
  <c r="AU81" i="3"/>
  <c r="BI83" i="3"/>
  <c r="AU83" i="3"/>
  <c r="BH87" i="3"/>
  <c r="BI16" i="3"/>
  <c r="BI27" i="3"/>
  <c r="BI85" i="3"/>
  <c r="BI12" i="3"/>
  <c r="BI17" i="3"/>
  <c r="BI21" i="3"/>
  <c r="BI29" i="3"/>
  <c r="BI14" i="3"/>
  <c r="BI37" i="3"/>
  <c r="BI45" i="3"/>
  <c r="BI53" i="3"/>
  <c r="BI61" i="3"/>
  <c r="BI69" i="3"/>
  <c r="BI77" i="3"/>
  <c r="BI43" i="3"/>
  <c r="BI59" i="3"/>
  <c r="BI19" i="3"/>
  <c r="BI35" i="3"/>
  <c r="BI51" i="3"/>
  <c r="BI15" i="3"/>
  <c r="BI23" i="3"/>
  <c r="BI31" i="3"/>
  <c r="BI41" i="3"/>
  <c r="BI49" i="3"/>
  <c r="BI57" i="3"/>
  <c r="BI65" i="3"/>
  <c r="BI73" i="3"/>
  <c r="BI20" i="3"/>
  <c r="BI28" i="3"/>
  <c r="BI36" i="3"/>
  <c r="BI44" i="3"/>
  <c r="BI52" i="3"/>
  <c r="BI60" i="3"/>
  <c r="BI68" i="3"/>
  <c r="BI76" i="3"/>
  <c r="BI84" i="3"/>
  <c r="CN87" i="3"/>
  <c r="CO87" i="3" s="1"/>
  <c r="BI33" i="3"/>
  <c r="BI24" i="3"/>
  <c r="BI32" i="3"/>
  <c r="BI40" i="3"/>
  <c r="BI48" i="3"/>
  <c r="BI56" i="3"/>
  <c r="BI64" i="3"/>
  <c r="BI72" i="3"/>
  <c r="BI80" i="3"/>
  <c r="AT87" i="3"/>
  <c r="BI26" i="3"/>
  <c r="BI34" i="3"/>
  <c r="BI42" i="3"/>
  <c r="BI50" i="3"/>
  <c r="BI58" i="3"/>
  <c r="BI66" i="3"/>
  <c r="BI74" i="3"/>
  <c r="BI82" i="3"/>
  <c r="BI10" i="3"/>
  <c r="BI71" i="3"/>
  <c r="BI79" i="3"/>
  <c r="BI22" i="3"/>
  <c r="BI30" i="3"/>
  <c r="BI38" i="3"/>
  <c r="BI46" i="3"/>
  <c r="BI54" i="3"/>
  <c r="BI62" i="3"/>
  <c r="BI70" i="3"/>
  <c r="BI78" i="3"/>
  <c r="BI86" i="3"/>
  <c r="BI67" i="3"/>
  <c r="BI75" i="3"/>
  <c r="DF87" i="4" l="1"/>
  <c r="DK10" i="4"/>
  <c r="DJ87" i="4"/>
  <c r="DI87" i="4"/>
  <c r="AK10" i="4"/>
  <c r="AJ87" i="4"/>
  <c r="BI87" i="3"/>
  <c r="AU87" i="3"/>
  <c r="L86" i="3"/>
  <c r="K86" i="3"/>
  <c r="J86" i="3"/>
  <c r="L85" i="3"/>
  <c r="K85" i="3"/>
  <c r="J85" i="3"/>
  <c r="L84" i="3"/>
  <c r="K84" i="3"/>
  <c r="J84" i="3"/>
  <c r="L83" i="3"/>
  <c r="K83" i="3"/>
  <c r="J83" i="3"/>
  <c r="L82" i="3"/>
  <c r="K82" i="3"/>
  <c r="J82" i="3"/>
  <c r="L81" i="3"/>
  <c r="K81" i="3"/>
  <c r="J81" i="3"/>
  <c r="L80" i="3"/>
  <c r="K80" i="3"/>
  <c r="J80" i="3"/>
  <c r="L79" i="3"/>
  <c r="K79" i="3"/>
  <c r="J79" i="3"/>
  <c r="L78" i="3"/>
  <c r="K78" i="3"/>
  <c r="J78" i="3"/>
  <c r="L77" i="3"/>
  <c r="K77" i="3"/>
  <c r="J77" i="3"/>
  <c r="L76" i="3"/>
  <c r="K76" i="3"/>
  <c r="J76" i="3"/>
  <c r="L75" i="3"/>
  <c r="K75" i="3"/>
  <c r="J75" i="3"/>
  <c r="L74" i="3"/>
  <c r="K74" i="3"/>
  <c r="J74" i="3"/>
  <c r="L73" i="3"/>
  <c r="K73" i="3"/>
  <c r="J73" i="3"/>
  <c r="L72" i="3"/>
  <c r="K72" i="3"/>
  <c r="J72" i="3"/>
  <c r="L71" i="3"/>
  <c r="K71" i="3"/>
  <c r="J71" i="3"/>
  <c r="L70" i="3"/>
  <c r="K70" i="3"/>
  <c r="J70" i="3"/>
  <c r="L69" i="3"/>
  <c r="K69" i="3"/>
  <c r="J69" i="3"/>
  <c r="L68" i="3"/>
  <c r="K68" i="3"/>
  <c r="J68" i="3"/>
  <c r="L67" i="3"/>
  <c r="K67" i="3"/>
  <c r="J67" i="3"/>
  <c r="L66" i="3"/>
  <c r="K66" i="3"/>
  <c r="J66" i="3"/>
  <c r="L65" i="3"/>
  <c r="K65" i="3"/>
  <c r="J65" i="3"/>
  <c r="L64" i="3"/>
  <c r="K64" i="3"/>
  <c r="J64" i="3"/>
  <c r="L63" i="3"/>
  <c r="K63" i="3"/>
  <c r="J63" i="3"/>
  <c r="L62" i="3"/>
  <c r="K62" i="3"/>
  <c r="J62" i="3"/>
  <c r="L61" i="3"/>
  <c r="K61" i="3"/>
  <c r="J61" i="3"/>
  <c r="L60" i="3"/>
  <c r="K60" i="3"/>
  <c r="J60" i="3"/>
  <c r="L59" i="3"/>
  <c r="K59" i="3"/>
  <c r="J59" i="3"/>
  <c r="L58" i="3"/>
  <c r="K58" i="3"/>
  <c r="J58" i="3"/>
  <c r="L57" i="3"/>
  <c r="K57" i="3"/>
  <c r="J57" i="3"/>
  <c r="L56" i="3"/>
  <c r="K56" i="3"/>
  <c r="J56" i="3"/>
  <c r="L55" i="3"/>
  <c r="K55" i="3"/>
  <c r="J55" i="3"/>
  <c r="L54" i="3"/>
  <c r="K54" i="3"/>
  <c r="J54" i="3"/>
  <c r="L53" i="3"/>
  <c r="K53" i="3"/>
  <c r="J53" i="3"/>
  <c r="L52" i="3"/>
  <c r="K52" i="3"/>
  <c r="J52" i="3"/>
  <c r="L51" i="3"/>
  <c r="K51" i="3"/>
  <c r="J51" i="3"/>
  <c r="L50" i="3"/>
  <c r="K50" i="3"/>
  <c r="J50" i="3"/>
  <c r="L49" i="3"/>
  <c r="K49" i="3"/>
  <c r="J49" i="3"/>
  <c r="L48" i="3"/>
  <c r="K48" i="3"/>
  <c r="J48" i="3"/>
  <c r="L47" i="3"/>
  <c r="K47" i="3"/>
  <c r="J47" i="3"/>
  <c r="L46" i="3"/>
  <c r="K46" i="3"/>
  <c r="J46" i="3"/>
  <c r="L45" i="3"/>
  <c r="K45" i="3"/>
  <c r="J45" i="3"/>
  <c r="L44" i="3"/>
  <c r="K44" i="3"/>
  <c r="J44" i="3"/>
  <c r="L43" i="3"/>
  <c r="K43" i="3"/>
  <c r="J43" i="3"/>
  <c r="L42" i="3"/>
  <c r="K42" i="3"/>
  <c r="J42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DK87" i="4" l="1"/>
  <c r="DL87" i="4" s="1"/>
  <c r="DL10" i="4"/>
  <c r="BD10" i="4"/>
  <c r="AK87" i="4"/>
  <c r="BD87" i="4" s="1"/>
  <c r="M67" i="3"/>
  <c r="N67" i="3" s="1"/>
  <c r="T67" i="3" s="1"/>
  <c r="M68" i="3"/>
  <c r="N68" i="3" s="1"/>
  <c r="T68" i="3" s="1"/>
  <c r="M69" i="3"/>
  <c r="N69" i="3" s="1"/>
  <c r="T69" i="3" s="1"/>
  <c r="M70" i="3"/>
  <c r="N70" i="3" s="1"/>
  <c r="T70" i="3" s="1"/>
  <c r="M78" i="3"/>
  <c r="N78" i="3" s="1"/>
  <c r="T78" i="3" s="1"/>
  <c r="M79" i="3"/>
  <c r="N79" i="3" s="1"/>
  <c r="T79" i="3" s="1"/>
  <c r="M80" i="3"/>
  <c r="N80" i="3" s="1"/>
  <c r="T80" i="3" s="1"/>
  <c r="M81" i="3"/>
  <c r="N81" i="3" s="1"/>
  <c r="T81" i="3" s="1"/>
  <c r="M82" i="3"/>
  <c r="N82" i="3" s="1"/>
  <c r="T82" i="3" s="1"/>
  <c r="M83" i="3"/>
  <c r="N83" i="3" s="1"/>
  <c r="T83" i="3" s="1"/>
  <c r="M84" i="3"/>
  <c r="N84" i="3" s="1"/>
  <c r="T84" i="3" s="1"/>
  <c r="M85" i="3"/>
  <c r="N85" i="3" s="1"/>
  <c r="T85" i="3" s="1"/>
  <c r="M86" i="3"/>
  <c r="N86" i="3" s="1"/>
  <c r="T86" i="3" s="1"/>
  <c r="M22" i="3"/>
  <c r="N22" i="3" s="1"/>
  <c r="T22" i="3" s="1"/>
  <c r="M23" i="3"/>
  <c r="N23" i="3" s="1"/>
  <c r="T23" i="3" s="1"/>
  <c r="M24" i="3"/>
  <c r="N24" i="3" s="1"/>
  <c r="T24" i="3" s="1"/>
  <c r="M25" i="3"/>
  <c r="N25" i="3" s="1"/>
  <c r="T25" i="3" s="1"/>
  <c r="M26" i="3"/>
  <c r="N26" i="3" s="1"/>
  <c r="T26" i="3" s="1"/>
  <c r="M27" i="3"/>
  <c r="N27" i="3" s="1"/>
  <c r="T27" i="3" s="1"/>
  <c r="M28" i="3"/>
  <c r="N28" i="3" s="1"/>
  <c r="T28" i="3" s="1"/>
  <c r="M37" i="3"/>
  <c r="N37" i="3" s="1"/>
  <c r="T37" i="3" s="1"/>
  <c r="M38" i="3"/>
  <c r="N38" i="3" s="1"/>
  <c r="T38" i="3" s="1"/>
  <c r="M39" i="3"/>
  <c r="N39" i="3" s="1"/>
  <c r="T39" i="3" s="1"/>
  <c r="M40" i="3"/>
  <c r="N40" i="3" s="1"/>
  <c r="T40" i="3" s="1"/>
  <c r="M41" i="3"/>
  <c r="N41" i="3" s="1"/>
  <c r="T41" i="3" s="1"/>
  <c r="M42" i="3"/>
  <c r="N42" i="3" s="1"/>
  <c r="T42" i="3" s="1"/>
  <c r="M43" i="3"/>
  <c r="N43" i="3" s="1"/>
  <c r="T43" i="3" s="1"/>
  <c r="M44" i="3"/>
  <c r="N44" i="3" s="1"/>
  <c r="T44" i="3" s="1"/>
  <c r="M51" i="3"/>
  <c r="N51" i="3" s="1"/>
  <c r="T51" i="3" s="1"/>
  <c r="M54" i="3"/>
  <c r="N54" i="3" s="1"/>
  <c r="T54" i="3" s="1"/>
  <c r="M55" i="3"/>
  <c r="N55" i="3" s="1"/>
  <c r="T55" i="3" s="1"/>
  <c r="M10" i="3"/>
  <c r="N10" i="3" s="1"/>
  <c r="T10" i="3" s="1"/>
  <c r="M12" i="3"/>
  <c r="N12" i="3" s="1"/>
  <c r="T12" i="3" s="1"/>
  <c r="M11" i="3"/>
  <c r="N11" i="3" s="1"/>
  <c r="T11" i="3" s="1"/>
  <c r="M13" i="3"/>
  <c r="N13" i="3" s="1"/>
  <c r="T13" i="3" s="1"/>
  <c r="M14" i="3"/>
  <c r="N14" i="3" s="1"/>
  <c r="T14" i="3" s="1"/>
  <c r="M15" i="3"/>
  <c r="N15" i="3" s="1"/>
  <c r="T15" i="3" s="1"/>
  <c r="M16" i="3"/>
  <c r="N16" i="3" s="1"/>
  <c r="T16" i="3" s="1"/>
  <c r="M17" i="3"/>
  <c r="N17" i="3" s="1"/>
  <c r="T17" i="3" s="1"/>
  <c r="M18" i="3"/>
  <c r="N18" i="3" s="1"/>
  <c r="T18" i="3" s="1"/>
  <c r="M19" i="3"/>
  <c r="N19" i="3" s="1"/>
  <c r="T19" i="3" s="1"/>
  <c r="M20" i="3"/>
  <c r="N20" i="3" s="1"/>
  <c r="T20" i="3" s="1"/>
  <c r="M21" i="3"/>
  <c r="N21" i="3" s="1"/>
  <c r="T21" i="3" s="1"/>
  <c r="M29" i="3"/>
  <c r="N29" i="3" s="1"/>
  <c r="T29" i="3" s="1"/>
  <c r="M30" i="3"/>
  <c r="N30" i="3" s="1"/>
  <c r="T30" i="3" s="1"/>
  <c r="M31" i="3"/>
  <c r="N31" i="3" s="1"/>
  <c r="T31" i="3" s="1"/>
  <c r="M32" i="3"/>
  <c r="N32" i="3" s="1"/>
  <c r="T32" i="3" s="1"/>
  <c r="M33" i="3"/>
  <c r="N33" i="3" s="1"/>
  <c r="T33" i="3" s="1"/>
  <c r="M34" i="3"/>
  <c r="N34" i="3" s="1"/>
  <c r="T34" i="3" s="1"/>
  <c r="M35" i="3"/>
  <c r="N35" i="3" s="1"/>
  <c r="T35" i="3" s="1"/>
  <c r="M36" i="3"/>
  <c r="N36" i="3" s="1"/>
  <c r="T36" i="3" s="1"/>
  <c r="M45" i="3"/>
  <c r="N45" i="3" s="1"/>
  <c r="T45" i="3" s="1"/>
  <c r="M46" i="3"/>
  <c r="N46" i="3" s="1"/>
  <c r="T46" i="3" s="1"/>
  <c r="M47" i="3"/>
  <c r="N47" i="3" s="1"/>
  <c r="T47" i="3" s="1"/>
  <c r="M48" i="3"/>
  <c r="N48" i="3" s="1"/>
  <c r="T48" i="3" s="1"/>
  <c r="M49" i="3"/>
  <c r="N49" i="3" s="1"/>
  <c r="T49" i="3" s="1"/>
  <c r="M50" i="3"/>
  <c r="N50" i="3" s="1"/>
  <c r="T50" i="3" s="1"/>
  <c r="M52" i="3"/>
  <c r="N52" i="3" s="1"/>
  <c r="T52" i="3" s="1"/>
  <c r="M53" i="3"/>
  <c r="N53" i="3" s="1"/>
  <c r="T53" i="3" s="1"/>
  <c r="M56" i="3"/>
  <c r="N56" i="3" s="1"/>
  <c r="T56" i="3" s="1"/>
  <c r="M57" i="3"/>
  <c r="N57" i="3" s="1"/>
  <c r="T57" i="3" s="1"/>
  <c r="M58" i="3"/>
  <c r="N58" i="3" s="1"/>
  <c r="T58" i="3" s="1"/>
  <c r="M59" i="3"/>
  <c r="N59" i="3" s="1"/>
  <c r="T59" i="3" s="1"/>
  <c r="M60" i="3"/>
  <c r="N60" i="3" s="1"/>
  <c r="T60" i="3" s="1"/>
  <c r="M61" i="3"/>
  <c r="N61" i="3" s="1"/>
  <c r="T61" i="3" s="1"/>
  <c r="M62" i="3"/>
  <c r="N62" i="3" s="1"/>
  <c r="T62" i="3" s="1"/>
  <c r="M63" i="3"/>
  <c r="N63" i="3" s="1"/>
  <c r="T63" i="3" s="1"/>
  <c r="M64" i="3"/>
  <c r="N64" i="3" s="1"/>
  <c r="T64" i="3" s="1"/>
  <c r="M65" i="3"/>
  <c r="N65" i="3" s="1"/>
  <c r="T65" i="3" s="1"/>
  <c r="M66" i="3"/>
  <c r="N66" i="3" s="1"/>
  <c r="T66" i="3" s="1"/>
  <c r="M71" i="3"/>
  <c r="N71" i="3" s="1"/>
  <c r="T71" i="3" s="1"/>
  <c r="M72" i="3"/>
  <c r="N72" i="3" s="1"/>
  <c r="T72" i="3" s="1"/>
  <c r="M73" i="3"/>
  <c r="N73" i="3" s="1"/>
  <c r="T73" i="3" s="1"/>
  <c r="M74" i="3"/>
  <c r="N74" i="3" s="1"/>
  <c r="T74" i="3" s="1"/>
  <c r="M75" i="3"/>
  <c r="N75" i="3" s="1"/>
  <c r="T75" i="3" s="1"/>
  <c r="M76" i="3"/>
  <c r="N76" i="3" s="1"/>
  <c r="T76" i="3" s="1"/>
  <c r="M77" i="3"/>
  <c r="N77" i="3" s="1"/>
  <c r="T77" i="3" s="1"/>
  <c r="AO88" i="2"/>
  <c r="AN88" i="2"/>
  <c r="AI88" i="2"/>
  <c r="AH88" i="2"/>
  <c r="AG88" i="2"/>
  <c r="AF88" i="2"/>
  <c r="AJ88" i="2" s="1"/>
  <c r="AE88" i="2"/>
  <c r="Z88" i="2"/>
  <c r="Y88" i="2"/>
  <c r="X88" i="2"/>
  <c r="W88" i="2"/>
  <c r="V88" i="2"/>
  <c r="H88" i="2"/>
  <c r="G88" i="2"/>
  <c r="F88" i="2"/>
  <c r="E88" i="2"/>
  <c r="AJ86" i="2"/>
  <c r="AA86" i="2"/>
  <c r="AK86" i="2" s="1"/>
  <c r="K86" i="2"/>
  <c r="J86" i="2"/>
  <c r="I86" i="2"/>
  <c r="AJ85" i="2"/>
  <c r="AP85" i="2" s="1"/>
  <c r="AA85" i="2"/>
  <c r="K85" i="2"/>
  <c r="J85" i="2"/>
  <c r="I85" i="2"/>
  <c r="AJ84" i="2"/>
  <c r="AA84" i="2"/>
  <c r="AK84" i="2" s="1"/>
  <c r="K84" i="2"/>
  <c r="J84" i="2"/>
  <c r="I84" i="2"/>
  <c r="AJ83" i="2"/>
  <c r="AK83" i="2" s="1"/>
  <c r="AA83" i="2"/>
  <c r="K83" i="2"/>
  <c r="J83" i="2"/>
  <c r="I83" i="2"/>
  <c r="AJ82" i="2"/>
  <c r="AA82" i="2"/>
  <c r="AK82" i="2" s="1"/>
  <c r="K82" i="2"/>
  <c r="J82" i="2"/>
  <c r="I82" i="2"/>
  <c r="AJ81" i="2"/>
  <c r="AP81" i="2" s="1"/>
  <c r="AA81" i="2"/>
  <c r="K81" i="2"/>
  <c r="J81" i="2"/>
  <c r="I81" i="2"/>
  <c r="AJ80" i="2"/>
  <c r="AA80" i="2"/>
  <c r="AK80" i="2" s="1"/>
  <c r="K80" i="2"/>
  <c r="J80" i="2"/>
  <c r="I80" i="2"/>
  <c r="AJ79" i="2"/>
  <c r="AK79" i="2" s="1"/>
  <c r="AA79" i="2"/>
  <c r="K79" i="2"/>
  <c r="J79" i="2"/>
  <c r="I79" i="2"/>
  <c r="AJ78" i="2"/>
  <c r="AA78" i="2"/>
  <c r="AK78" i="2" s="1"/>
  <c r="K78" i="2"/>
  <c r="J78" i="2"/>
  <c r="I78" i="2"/>
  <c r="L78" i="2" s="1"/>
  <c r="M78" i="2" s="1"/>
  <c r="S78" i="2" s="1"/>
  <c r="T78" i="2" s="1"/>
  <c r="AJ77" i="2"/>
  <c r="AA77" i="2"/>
  <c r="T77" i="2"/>
  <c r="AL77" i="2" s="1"/>
  <c r="K77" i="2"/>
  <c r="J77" i="2"/>
  <c r="I77" i="2"/>
  <c r="AJ76" i="2"/>
  <c r="AA76" i="2"/>
  <c r="K76" i="2"/>
  <c r="J76" i="2"/>
  <c r="I76" i="2"/>
  <c r="AJ75" i="2"/>
  <c r="AK75" i="2" s="1"/>
  <c r="AA75" i="2"/>
  <c r="K75" i="2"/>
  <c r="J75" i="2"/>
  <c r="I75" i="2"/>
  <c r="AJ74" i="2"/>
  <c r="AA74" i="2"/>
  <c r="AK74" i="2" s="1"/>
  <c r="K74" i="2"/>
  <c r="J74" i="2"/>
  <c r="I74" i="2"/>
  <c r="AJ73" i="2"/>
  <c r="AP73" i="2" s="1"/>
  <c r="AA73" i="2"/>
  <c r="K73" i="2"/>
  <c r="J73" i="2"/>
  <c r="I73" i="2"/>
  <c r="AJ72" i="2"/>
  <c r="AA72" i="2"/>
  <c r="K72" i="2"/>
  <c r="J72" i="2"/>
  <c r="I72" i="2"/>
  <c r="L72" i="2" s="1"/>
  <c r="M72" i="2" s="1"/>
  <c r="S72" i="2" s="1"/>
  <c r="T72" i="2" s="1"/>
  <c r="AJ71" i="2"/>
  <c r="AA71" i="2"/>
  <c r="K71" i="2"/>
  <c r="J71" i="2"/>
  <c r="I71" i="2"/>
  <c r="AJ70" i="2"/>
  <c r="AA70" i="2"/>
  <c r="K70" i="2"/>
  <c r="J70" i="2"/>
  <c r="I70" i="2"/>
  <c r="AJ69" i="2"/>
  <c r="AA69" i="2"/>
  <c r="K69" i="2"/>
  <c r="J69" i="2"/>
  <c r="I69" i="2"/>
  <c r="AJ68" i="2"/>
  <c r="AA68" i="2"/>
  <c r="K68" i="2"/>
  <c r="J68" i="2"/>
  <c r="I68" i="2"/>
  <c r="L68" i="2" s="1"/>
  <c r="M68" i="2" s="1"/>
  <c r="S68" i="2" s="1"/>
  <c r="T68" i="2" s="1"/>
  <c r="AJ67" i="2"/>
  <c r="AK67" i="2" s="1"/>
  <c r="AA67" i="2"/>
  <c r="K67" i="2"/>
  <c r="J67" i="2"/>
  <c r="I67" i="2"/>
  <c r="AL66" i="2"/>
  <c r="AJ66" i="2"/>
  <c r="AC66" i="2"/>
  <c r="AB66" i="2"/>
  <c r="AA66" i="2"/>
  <c r="AK66" i="2" s="1"/>
  <c r="AM66" i="2" s="1"/>
  <c r="T66" i="2"/>
  <c r="K66" i="2"/>
  <c r="J66" i="2"/>
  <c r="I66" i="2"/>
  <c r="AJ65" i="2"/>
  <c r="AA65" i="2"/>
  <c r="K65" i="2"/>
  <c r="J65" i="2"/>
  <c r="I65" i="2"/>
  <c r="AK64" i="2"/>
  <c r="AJ64" i="2"/>
  <c r="AA64" i="2"/>
  <c r="K64" i="2"/>
  <c r="J64" i="2"/>
  <c r="I64" i="2"/>
  <c r="L64" i="2" s="1"/>
  <c r="M64" i="2" s="1"/>
  <c r="S64" i="2" s="1"/>
  <c r="T64" i="2" s="1"/>
  <c r="AJ63" i="2"/>
  <c r="AA63" i="2"/>
  <c r="K63" i="2"/>
  <c r="J63" i="2"/>
  <c r="I63" i="2"/>
  <c r="AJ62" i="2"/>
  <c r="AA62" i="2"/>
  <c r="K62" i="2"/>
  <c r="J62" i="2"/>
  <c r="I62" i="2"/>
  <c r="AJ61" i="2"/>
  <c r="AA61" i="2"/>
  <c r="K61" i="2"/>
  <c r="J61" i="2"/>
  <c r="I61" i="2"/>
  <c r="AJ60" i="2"/>
  <c r="AA60" i="2"/>
  <c r="K60" i="2"/>
  <c r="J60" i="2"/>
  <c r="I60" i="2"/>
  <c r="AJ59" i="2"/>
  <c r="AK59" i="2" s="1"/>
  <c r="AA59" i="2"/>
  <c r="AP59" i="2" s="1"/>
  <c r="K59" i="2"/>
  <c r="J59" i="2"/>
  <c r="I59" i="2"/>
  <c r="AJ58" i="2"/>
  <c r="AA58" i="2"/>
  <c r="AK58" i="2" s="1"/>
  <c r="K58" i="2"/>
  <c r="J58" i="2"/>
  <c r="I58" i="2"/>
  <c r="AJ57" i="2"/>
  <c r="AP57" i="2" s="1"/>
  <c r="AA57" i="2"/>
  <c r="K57" i="2"/>
  <c r="J57" i="2"/>
  <c r="I57" i="2"/>
  <c r="AJ56" i="2"/>
  <c r="AA56" i="2"/>
  <c r="AP56" i="2" s="1"/>
  <c r="K56" i="2"/>
  <c r="J56" i="2"/>
  <c r="I56" i="2"/>
  <c r="AJ55" i="2"/>
  <c r="AK55" i="2" s="1"/>
  <c r="AA55" i="2"/>
  <c r="K55" i="2"/>
  <c r="J55" i="2"/>
  <c r="I55" i="2"/>
  <c r="AJ54" i="2"/>
  <c r="AA54" i="2"/>
  <c r="AP54" i="2" s="1"/>
  <c r="K54" i="2"/>
  <c r="J54" i="2"/>
  <c r="L54" i="2" s="1"/>
  <c r="M54" i="2" s="1"/>
  <c r="S54" i="2" s="1"/>
  <c r="T54" i="2" s="1"/>
  <c r="I54" i="2"/>
  <c r="AJ53" i="2"/>
  <c r="AA53" i="2"/>
  <c r="AP53" i="2" s="1"/>
  <c r="K53" i="2"/>
  <c r="J53" i="2"/>
  <c r="I53" i="2"/>
  <c r="AJ52" i="2"/>
  <c r="AP52" i="2" s="1"/>
  <c r="AA52" i="2"/>
  <c r="K52" i="2"/>
  <c r="J52" i="2"/>
  <c r="I52" i="2"/>
  <c r="L52" i="2" s="1"/>
  <c r="M52" i="2" s="1"/>
  <c r="S52" i="2" s="1"/>
  <c r="T52" i="2" s="1"/>
  <c r="AJ51" i="2"/>
  <c r="AA51" i="2"/>
  <c r="K51" i="2"/>
  <c r="J51" i="2"/>
  <c r="I51" i="2"/>
  <c r="AJ50" i="2"/>
  <c r="AA50" i="2"/>
  <c r="L50" i="2"/>
  <c r="M50" i="2" s="1"/>
  <c r="S50" i="2" s="1"/>
  <c r="T50" i="2" s="1"/>
  <c r="K50" i="2"/>
  <c r="J50" i="2"/>
  <c r="I50" i="2"/>
  <c r="AJ49" i="2"/>
  <c r="AK49" i="2" s="1"/>
  <c r="AA49" i="2"/>
  <c r="K49" i="2"/>
  <c r="J49" i="2"/>
  <c r="I49" i="2"/>
  <c r="AJ48" i="2"/>
  <c r="AA48" i="2"/>
  <c r="K48" i="2"/>
  <c r="J48" i="2"/>
  <c r="I48" i="2"/>
  <c r="AJ47" i="2"/>
  <c r="AA47" i="2"/>
  <c r="K47" i="2"/>
  <c r="J47" i="2"/>
  <c r="I47" i="2"/>
  <c r="AJ46" i="2"/>
  <c r="AA46" i="2"/>
  <c r="AK46" i="2" s="1"/>
  <c r="K46" i="2"/>
  <c r="J46" i="2"/>
  <c r="I46" i="2"/>
  <c r="AJ45" i="2"/>
  <c r="AK45" i="2" s="1"/>
  <c r="AA45" i="2"/>
  <c r="K45" i="2"/>
  <c r="J45" i="2"/>
  <c r="I45" i="2"/>
  <c r="AJ44" i="2"/>
  <c r="AP44" i="2" s="1"/>
  <c r="AB44" i="2"/>
  <c r="AC44" i="2" s="1"/>
  <c r="AA44" i="2"/>
  <c r="T44" i="2"/>
  <c r="AL44" i="2" s="1"/>
  <c r="K44" i="2"/>
  <c r="J44" i="2"/>
  <c r="I44" i="2"/>
  <c r="AJ43" i="2"/>
  <c r="AA43" i="2"/>
  <c r="K43" i="2"/>
  <c r="J43" i="2"/>
  <c r="I43" i="2"/>
  <c r="AJ42" i="2"/>
  <c r="AA42" i="2"/>
  <c r="AK42" i="2" s="1"/>
  <c r="K42" i="2"/>
  <c r="J42" i="2"/>
  <c r="I42" i="2"/>
  <c r="AJ41" i="2"/>
  <c r="AK41" i="2" s="1"/>
  <c r="AA41" i="2"/>
  <c r="K41" i="2"/>
  <c r="J41" i="2"/>
  <c r="I41" i="2"/>
  <c r="AJ40" i="2"/>
  <c r="AA40" i="2"/>
  <c r="K40" i="2"/>
  <c r="J40" i="2"/>
  <c r="I40" i="2"/>
  <c r="AJ39" i="2"/>
  <c r="AA39" i="2"/>
  <c r="K39" i="2"/>
  <c r="J39" i="2"/>
  <c r="I39" i="2"/>
  <c r="AJ38" i="2"/>
  <c r="AA38" i="2"/>
  <c r="AK38" i="2" s="1"/>
  <c r="K38" i="2"/>
  <c r="J38" i="2"/>
  <c r="I38" i="2"/>
  <c r="AJ37" i="2"/>
  <c r="AK37" i="2" s="1"/>
  <c r="AA37" i="2"/>
  <c r="K37" i="2"/>
  <c r="J37" i="2"/>
  <c r="I37" i="2"/>
  <c r="AJ36" i="2"/>
  <c r="AP36" i="2" s="1"/>
  <c r="AB36" i="2"/>
  <c r="AC36" i="2" s="1"/>
  <c r="AA36" i="2"/>
  <c r="T36" i="2"/>
  <c r="AL36" i="2" s="1"/>
  <c r="K36" i="2"/>
  <c r="J36" i="2"/>
  <c r="I36" i="2"/>
  <c r="AJ35" i="2"/>
  <c r="AA35" i="2"/>
  <c r="K35" i="2"/>
  <c r="J35" i="2"/>
  <c r="I35" i="2"/>
  <c r="AJ34" i="2"/>
  <c r="AK34" i="2" s="1"/>
  <c r="AA34" i="2"/>
  <c r="K34" i="2"/>
  <c r="J34" i="2"/>
  <c r="I34" i="2"/>
  <c r="L34" i="2" s="1"/>
  <c r="M34" i="2" s="1"/>
  <c r="S34" i="2" s="1"/>
  <c r="T34" i="2" s="1"/>
  <c r="AJ33" i="2"/>
  <c r="AK33" i="2" s="1"/>
  <c r="AA33" i="2"/>
  <c r="AP33" i="2" s="1"/>
  <c r="K33" i="2"/>
  <c r="J33" i="2"/>
  <c r="I33" i="2"/>
  <c r="AJ32" i="2"/>
  <c r="AA32" i="2"/>
  <c r="K32" i="2"/>
  <c r="J32" i="2"/>
  <c r="I32" i="2"/>
  <c r="AK31" i="2"/>
  <c r="AJ31" i="2"/>
  <c r="AA31" i="2"/>
  <c r="K31" i="2"/>
  <c r="J31" i="2"/>
  <c r="I31" i="2"/>
  <c r="AJ30" i="2"/>
  <c r="AA30" i="2"/>
  <c r="AP30" i="2" s="1"/>
  <c r="K30" i="2"/>
  <c r="J30" i="2"/>
  <c r="I30" i="2"/>
  <c r="AP29" i="2"/>
  <c r="AJ29" i="2"/>
  <c r="AA29" i="2"/>
  <c r="K29" i="2"/>
  <c r="J29" i="2"/>
  <c r="I29" i="2"/>
  <c r="AJ28" i="2"/>
  <c r="AA28" i="2"/>
  <c r="T28" i="2"/>
  <c r="AB28" i="2" s="1"/>
  <c r="AC28" i="2" s="1"/>
  <c r="K28" i="2"/>
  <c r="J28" i="2"/>
  <c r="I28" i="2"/>
  <c r="AJ27" i="2"/>
  <c r="AK27" i="2" s="1"/>
  <c r="AA27" i="2"/>
  <c r="K27" i="2"/>
  <c r="J27" i="2"/>
  <c r="I27" i="2"/>
  <c r="AJ26" i="2"/>
  <c r="AA26" i="2"/>
  <c r="AK26" i="2" s="1"/>
  <c r="K26" i="2"/>
  <c r="J26" i="2"/>
  <c r="I26" i="2"/>
  <c r="L26" i="2" s="1"/>
  <c r="M26" i="2" s="1"/>
  <c r="S26" i="2" s="1"/>
  <c r="T26" i="2" s="1"/>
  <c r="AJ25" i="2"/>
  <c r="AA25" i="2"/>
  <c r="K25" i="2"/>
  <c r="J25" i="2"/>
  <c r="I25" i="2"/>
  <c r="AJ24" i="2"/>
  <c r="AA24" i="2"/>
  <c r="K24" i="2"/>
  <c r="J24" i="2"/>
  <c r="I24" i="2"/>
  <c r="AJ23" i="2"/>
  <c r="AA23" i="2"/>
  <c r="K23" i="2"/>
  <c r="J23" i="2"/>
  <c r="I23" i="2"/>
  <c r="AJ22" i="2"/>
  <c r="AA22" i="2"/>
  <c r="K22" i="2"/>
  <c r="J22" i="2"/>
  <c r="I22" i="2"/>
  <c r="AJ21" i="2"/>
  <c r="AA21" i="2"/>
  <c r="K21" i="2"/>
  <c r="J21" i="2"/>
  <c r="I21" i="2"/>
  <c r="AJ20" i="2"/>
  <c r="AA20" i="2"/>
  <c r="K20" i="2"/>
  <c r="J20" i="2"/>
  <c r="I20" i="2"/>
  <c r="AJ19" i="2"/>
  <c r="AA19" i="2"/>
  <c r="K19" i="2"/>
  <c r="J19" i="2"/>
  <c r="I19" i="2"/>
  <c r="AJ18" i="2"/>
  <c r="AA18" i="2"/>
  <c r="K18" i="2"/>
  <c r="J18" i="2"/>
  <c r="I18" i="2"/>
  <c r="AJ17" i="2"/>
  <c r="AA17" i="2"/>
  <c r="K17" i="2"/>
  <c r="J17" i="2"/>
  <c r="I17" i="2"/>
  <c r="AJ16" i="2"/>
  <c r="AA16" i="2"/>
  <c r="K16" i="2"/>
  <c r="J16" i="2"/>
  <c r="I16" i="2"/>
  <c r="AJ15" i="2"/>
  <c r="AA15" i="2"/>
  <c r="K15" i="2"/>
  <c r="J15" i="2"/>
  <c r="I15" i="2"/>
  <c r="AJ14" i="2"/>
  <c r="AA14" i="2"/>
  <c r="K14" i="2"/>
  <c r="J14" i="2"/>
  <c r="I14" i="2"/>
  <c r="AJ13" i="2"/>
  <c r="AA13" i="2"/>
  <c r="K13" i="2"/>
  <c r="J13" i="2"/>
  <c r="I13" i="2"/>
  <c r="AJ12" i="2"/>
  <c r="AA12" i="2"/>
  <c r="K12" i="2"/>
  <c r="J12" i="2"/>
  <c r="I12" i="2"/>
  <c r="AJ11" i="2"/>
  <c r="AA11" i="2"/>
  <c r="K11" i="2"/>
  <c r="J11" i="2"/>
  <c r="I11" i="2"/>
  <c r="AJ10" i="2"/>
  <c r="AA10" i="2"/>
  <c r="L10" i="2"/>
  <c r="M10" i="2" s="1"/>
  <c r="S10" i="2" s="1"/>
  <c r="T10" i="2" s="1"/>
  <c r="K10" i="2"/>
  <c r="J10" i="2"/>
  <c r="I10" i="2"/>
  <c r="AO89" i="1"/>
  <c r="AN89" i="1"/>
  <c r="AM89" i="1"/>
  <c r="AL89" i="1"/>
  <c r="AK89" i="1"/>
  <c r="AI89" i="1"/>
  <c r="I89" i="1"/>
  <c r="H89" i="1" s="1"/>
  <c r="J89" i="1" s="1"/>
  <c r="J90" i="1" s="1"/>
  <c r="G89" i="1"/>
  <c r="L90" i="1" s="1"/>
  <c r="F89" i="1"/>
  <c r="E89" i="1"/>
  <c r="AB88" i="1"/>
  <c r="AB91" i="1" s="1"/>
  <c r="V88" i="1"/>
  <c r="V91" i="1" s="1"/>
  <c r="K88" i="1"/>
  <c r="K91" i="1" s="1"/>
  <c r="AJ87" i="1"/>
  <c r="AH87" i="1"/>
  <c r="H87" i="1"/>
  <c r="J87" i="1" s="1"/>
  <c r="AJ86" i="1"/>
  <c r="AH86" i="1" s="1"/>
  <c r="V86" i="1"/>
  <c r="V92" i="1" s="1"/>
  <c r="K86" i="1"/>
  <c r="H86" i="1"/>
  <c r="J86" i="1" s="1"/>
  <c r="AJ85" i="1"/>
  <c r="AH85" i="1"/>
  <c r="V85" i="1"/>
  <c r="K85" i="1"/>
  <c r="H85" i="1"/>
  <c r="J85" i="1" s="1"/>
  <c r="AJ84" i="1"/>
  <c r="AH84" i="1" s="1"/>
  <c r="V84" i="1"/>
  <c r="K84" i="1"/>
  <c r="H84" i="1"/>
  <c r="J84" i="1" s="1"/>
  <c r="AJ83" i="1"/>
  <c r="AH83" i="1"/>
  <c r="V83" i="1"/>
  <c r="K83" i="1"/>
  <c r="H83" i="1"/>
  <c r="J83" i="1" s="1"/>
  <c r="AJ82" i="1"/>
  <c r="AH82" i="1" s="1"/>
  <c r="V82" i="1"/>
  <c r="K82" i="1"/>
  <c r="H82" i="1"/>
  <c r="J82" i="1" s="1"/>
  <c r="AJ81" i="1"/>
  <c r="AH81" i="1" s="1"/>
  <c r="V81" i="1"/>
  <c r="K81" i="1"/>
  <c r="H81" i="1"/>
  <c r="J81" i="1" s="1"/>
  <c r="AJ80" i="1"/>
  <c r="AH80" i="1" s="1"/>
  <c r="V80" i="1"/>
  <c r="K80" i="1"/>
  <c r="H80" i="1"/>
  <c r="J80" i="1" s="1"/>
  <c r="AJ79" i="1"/>
  <c r="AH79" i="1"/>
  <c r="V79" i="1"/>
  <c r="K79" i="1"/>
  <c r="H79" i="1"/>
  <c r="J79" i="1" s="1"/>
  <c r="AJ78" i="1"/>
  <c r="AH78" i="1" s="1"/>
  <c r="V78" i="1"/>
  <c r="K78" i="1"/>
  <c r="H78" i="1"/>
  <c r="J78" i="1" s="1"/>
  <c r="AJ77" i="1"/>
  <c r="AH77" i="1" s="1"/>
  <c r="V77" i="1"/>
  <c r="K77" i="1"/>
  <c r="H77" i="1"/>
  <c r="J77" i="1" s="1"/>
  <c r="AJ76" i="1"/>
  <c r="AH76" i="1" s="1"/>
  <c r="V76" i="1"/>
  <c r="K76" i="1"/>
  <c r="H76" i="1"/>
  <c r="J76" i="1" s="1"/>
  <c r="AJ75" i="1"/>
  <c r="AH75" i="1"/>
  <c r="V75" i="1"/>
  <c r="K75" i="1"/>
  <c r="H75" i="1"/>
  <c r="J75" i="1" s="1"/>
  <c r="AJ74" i="1"/>
  <c r="AH74" i="1" s="1"/>
  <c r="V74" i="1"/>
  <c r="K74" i="1"/>
  <c r="H74" i="1"/>
  <c r="J74" i="1" s="1"/>
  <c r="AJ73" i="1"/>
  <c r="AH73" i="1" s="1"/>
  <c r="V73" i="1"/>
  <c r="K73" i="1"/>
  <c r="J73" i="1"/>
  <c r="H73" i="1"/>
  <c r="AJ72" i="1"/>
  <c r="AH72" i="1" s="1"/>
  <c r="V72" i="1"/>
  <c r="K72" i="1"/>
  <c r="H72" i="1"/>
  <c r="J72" i="1" s="1"/>
  <c r="AJ71" i="1"/>
  <c r="AH71" i="1"/>
  <c r="V71" i="1"/>
  <c r="K71" i="1"/>
  <c r="H71" i="1"/>
  <c r="J71" i="1" s="1"/>
  <c r="AJ70" i="1"/>
  <c r="AH70" i="1" s="1"/>
  <c r="V70" i="1"/>
  <c r="K70" i="1"/>
  <c r="H70" i="1"/>
  <c r="J70" i="1" s="1"/>
  <c r="AJ69" i="1"/>
  <c r="AH69" i="1" s="1"/>
  <c r="V69" i="1"/>
  <c r="K69" i="1"/>
  <c r="J69" i="1"/>
  <c r="H69" i="1"/>
  <c r="AJ68" i="1"/>
  <c r="AH68" i="1" s="1"/>
  <c r="V68" i="1"/>
  <c r="K68" i="1"/>
  <c r="H68" i="1"/>
  <c r="J68" i="1" s="1"/>
  <c r="AJ67" i="1"/>
  <c r="AH67" i="1"/>
  <c r="V67" i="1"/>
  <c r="K67" i="1"/>
  <c r="H67" i="1"/>
  <c r="J67" i="1" s="1"/>
  <c r="AJ66" i="1"/>
  <c r="AH66" i="1" s="1"/>
  <c r="V66" i="1"/>
  <c r="K66" i="1"/>
  <c r="H66" i="1"/>
  <c r="J66" i="1" s="1"/>
  <c r="AJ65" i="1"/>
  <c r="AH65" i="1"/>
  <c r="V65" i="1"/>
  <c r="K65" i="1"/>
  <c r="H65" i="1"/>
  <c r="J65" i="1" s="1"/>
  <c r="AJ64" i="1"/>
  <c r="AH64" i="1" s="1"/>
  <c r="V64" i="1"/>
  <c r="K64" i="1"/>
  <c r="H64" i="1"/>
  <c r="J64" i="1" s="1"/>
  <c r="AJ63" i="1"/>
  <c r="AH63" i="1"/>
  <c r="V63" i="1"/>
  <c r="K63" i="1"/>
  <c r="H63" i="1"/>
  <c r="J63" i="1" s="1"/>
  <c r="AJ62" i="1"/>
  <c r="AH62" i="1" s="1"/>
  <c r="V62" i="1"/>
  <c r="K62" i="1"/>
  <c r="H62" i="1"/>
  <c r="J62" i="1" s="1"/>
  <c r="AJ61" i="1"/>
  <c r="AH61" i="1"/>
  <c r="V61" i="1"/>
  <c r="K61" i="1"/>
  <c r="H61" i="1"/>
  <c r="J61" i="1" s="1"/>
  <c r="AJ60" i="1"/>
  <c r="AH60" i="1" s="1"/>
  <c r="V60" i="1"/>
  <c r="K60" i="1"/>
  <c r="H60" i="1"/>
  <c r="J60" i="1" s="1"/>
  <c r="AJ59" i="1"/>
  <c r="AH59" i="1"/>
  <c r="V59" i="1"/>
  <c r="K59" i="1"/>
  <c r="H59" i="1"/>
  <c r="J59" i="1" s="1"/>
  <c r="AJ58" i="1"/>
  <c r="AH58" i="1"/>
  <c r="V58" i="1"/>
  <c r="K58" i="1"/>
  <c r="H58" i="1"/>
  <c r="J58" i="1" s="1"/>
  <c r="AJ57" i="1"/>
  <c r="AH57" i="1"/>
  <c r="V57" i="1"/>
  <c r="K57" i="1"/>
  <c r="H57" i="1"/>
  <c r="J57" i="1" s="1"/>
  <c r="AJ56" i="1"/>
  <c r="AH56" i="1" s="1"/>
  <c r="V56" i="1"/>
  <c r="K56" i="1"/>
  <c r="H56" i="1"/>
  <c r="J56" i="1" s="1"/>
  <c r="AJ55" i="1"/>
  <c r="AH55" i="1"/>
  <c r="V55" i="1"/>
  <c r="K55" i="1"/>
  <c r="H55" i="1"/>
  <c r="J55" i="1" s="1"/>
  <c r="AJ54" i="1"/>
  <c r="AH54" i="1"/>
  <c r="V54" i="1"/>
  <c r="K54" i="1"/>
  <c r="H54" i="1"/>
  <c r="J54" i="1" s="1"/>
  <c r="AJ53" i="1"/>
  <c r="AH53" i="1"/>
  <c r="V53" i="1"/>
  <c r="K53" i="1"/>
  <c r="H53" i="1"/>
  <c r="J53" i="1" s="1"/>
  <c r="AJ52" i="1"/>
  <c r="AH52" i="1" s="1"/>
  <c r="V52" i="1"/>
  <c r="K52" i="1"/>
  <c r="H52" i="1"/>
  <c r="J52" i="1" s="1"/>
  <c r="AJ51" i="1"/>
  <c r="AH51" i="1"/>
  <c r="V51" i="1"/>
  <c r="K51" i="1"/>
  <c r="H51" i="1"/>
  <c r="J51" i="1" s="1"/>
  <c r="AJ50" i="1"/>
  <c r="AH50" i="1"/>
  <c r="V50" i="1"/>
  <c r="K50" i="1"/>
  <c r="H50" i="1"/>
  <c r="J50" i="1" s="1"/>
  <c r="AJ49" i="1"/>
  <c r="AH49" i="1"/>
  <c r="V49" i="1"/>
  <c r="K49" i="1"/>
  <c r="H49" i="1"/>
  <c r="J49" i="1" s="1"/>
  <c r="AJ48" i="1"/>
  <c r="AH48" i="1" s="1"/>
  <c r="V48" i="1"/>
  <c r="K48" i="1"/>
  <c r="H48" i="1"/>
  <c r="J48" i="1" s="1"/>
  <c r="AJ47" i="1"/>
  <c r="AH47" i="1"/>
  <c r="V47" i="1"/>
  <c r="K47" i="1"/>
  <c r="H47" i="1"/>
  <c r="J47" i="1" s="1"/>
  <c r="AJ46" i="1"/>
  <c r="AH46" i="1"/>
  <c r="V46" i="1"/>
  <c r="K46" i="1"/>
  <c r="H46" i="1"/>
  <c r="J46" i="1" s="1"/>
  <c r="AJ45" i="1"/>
  <c r="AH45" i="1"/>
  <c r="V45" i="1"/>
  <c r="K45" i="1"/>
  <c r="H45" i="1"/>
  <c r="J45" i="1" s="1"/>
  <c r="AJ44" i="1"/>
  <c r="AH44" i="1" s="1"/>
  <c r="V44" i="1"/>
  <c r="K44" i="1"/>
  <c r="H44" i="1"/>
  <c r="J44" i="1" s="1"/>
  <c r="AJ43" i="1"/>
  <c r="AH43" i="1"/>
  <c r="V43" i="1"/>
  <c r="K43" i="1"/>
  <c r="H43" i="1"/>
  <c r="J43" i="1" s="1"/>
  <c r="AJ42" i="1"/>
  <c r="AH42" i="1"/>
  <c r="V42" i="1"/>
  <c r="K42" i="1"/>
  <c r="H42" i="1"/>
  <c r="J42" i="1" s="1"/>
  <c r="AJ41" i="1"/>
  <c r="AH41" i="1" s="1"/>
  <c r="V41" i="1"/>
  <c r="K41" i="1"/>
  <c r="J41" i="1"/>
  <c r="H41" i="1"/>
  <c r="AJ40" i="1"/>
  <c r="AH40" i="1" s="1"/>
  <c r="V40" i="1"/>
  <c r="K40" i="1"/>
  <c r="H40" i="1"/>
  <c r="J40" i="1" s="1"/>
  <c r="AJ39" i="1"/>
  <c r="AH39" i="1"/>
  <c r="V39" i="1"/>
  <c r="K39" i="1"/>
  <c r="H39" i="1"/>
  <c r="J39" i="1" s="1"/>
  <c r="AJ38" i="1"/>
  <c r="AH38" i="1" s="1"/>
  <c r="V38" i="1"/>
  <c r="K38" i="1"/>
  <c r="H38" i="1"/>
  <c r="J38" i="1" s="1"/>
  <c r="AJ37" i="1"/>
  <c r="AH37" i="1" s="1"/>
  <c r="V37" i="1"/>
  <c r="K37" i="1"/>
  <c r="J37" i="1"/>
  <c r="H37" i="1"/>
  <c r="AJ36" i="1"/>
  <c r="AH36" i="1" s="1"/>
  <c r="V36" i="1"/>
  <c r="K36" i="1"/>
  <c r="H36" i="1"/>
  <c r="J36" i="1" s="1"/>
  <c r="AJ35" i="1"/>
  <c r="AH35" i="1"/>
  <c r="V35" i="1"/>
  <c r="K35" i="1"/>
  <c r="H35" i="1"/>
  <c r="J35" i="1" s="1"/>
  <c r="AJ34" i="1"/>
  <c r="AH34" i="1" s="1"/>
  <c r="V34" i="1"/>
  <c r="K34" i="1"/>
  <c r="H34" i="1"/>
  <c r="J34" i="1" s="1"/>
  <c r="AJ33" i="1"/>
  <c r="AH33" i="1" s="1"/>
  <c r="V33" i="1"/>
  <c r="K33" i="1"/>
  <c r="J33" i="1"/>
  <c r="H33" i="1"/>
  <c r="AJ32" i="1"/>
  <c r="AH32" i="1" s="1"/>
  <c r="V32" i="1"/>
  <c r="K32" i="1"/>
  <c r="H32" i="1"/>
  <c r="J32" i="1" s="1"/>
  <c r="AJ31" i="1"/>
  <c r="AH31" i="1"/>
  <c r="V31" i="1"/>
  <c r="K31" i="1"/>
  <c r="H31" i="1"/>
  <c r="J31" i="1" s="1"/>
  <c r="AJ30" i="1"/>
  <c r="AH30" i="1" s="1"/>
  <c r="V30" i="1"/>
  <c r="K30" i="1"/>
  <c r="H30" i="1"/>
  <c r="J30" i="1" s="1"/>
  <c r="AJ29" i="1"/>
  <c r="AH29" i="1" s="1"/>
  <c r="V29" i="1"/>
  <c r="K29" i="1"/>
  <c r="J29" i="1"/>
  <c r="H29" i="1"/>
  <c r="AJ28" i="1"/>
  <c r="AH28" i="1" s="1"/>
  <c r="V28" i="1"/>
  <c r="K28" i="1"/>
  <c r="H28" i="1"/>
  <c r="J28" i="1" s="1"/>
  <c r="AJ27" i="1"/>
  <c r="AH27" i="1"/>
  <c r="V27" i="1"/>
  <c r="K27" i="1"/>
  <c r="H27" i="1"/>
  <c r="J27" i="1" s="1"/>
  <c r="AJ26" i="1"/>
  <c r="AH26" i="1" s="1"/>
  <c r="V26" i="1"/>
  <c r="K26" i="1"/>
  <c r="H26" i="1"/>
  <c r="J26" i="1" s="1"/>
  <c r="AJ25" i="1"/>
  <c r="AH25" i="1" s="1"/>
  <c r="V25" i="1"/>
  <c r="K25" i="1"/>
  <c r="J25" i="1"/>
  <c r="H25" i="1"/>
  <c r="AJ24" i="1"/>
  <c r="AH24" i="1" s="1"/>
  <c r="V24" i="1"/>
  <c r="K24" i="1"/>
  <c r="H24" i="1"/>
  <c r="J24" i="1" s="1"/>
  <c r="AJ23" i="1"/>
  <c r="AH23" i="1"/>
  <c r="V23" i="1"/>
  <c r="K23" i="1"/>
  <c r="H23" i="1"/>
  <c r="J23" i="1" s="1"/>
  <c r="AJ22" i="1"/>
  <c r="AH22" i="1" s="1"/>
  <c r="V22" i="1"/>
  <c r="K22" i="1"/>
  <c r="H22" i="1"/>
  <c r="J22" i="1" s="1"/>
  <c r="AJ21" i="1"/>
  <c r="AH21" i="1" s="1"/>
  <c r="V21" i="1"/>
  <c r="K21" i="1"/>
  <c r="J21" i="1"/>
  <c r="H21" i="1"/>
  <c r="AJ20" i="1"/>
  <c r="AH20" i="1" s="1"/>
  <c r="V20" i="1"/>
  <c r="K20" i="1"/>
  <c r="H20" i="1"/>
  <c r="J20" i="1" s="1"/>
  <c r="AJ19" i="1"/>
  <c r="AH19" i="1" s="1"/>
  <c r="V19" i="1"/>
  <c r="K19" i="1"/>
  <c r="H19" i="1"/>
  <c r="J19" i="1" s="1"/>
  <c r="AJ18" i="1"/>
  <c r="AH18" i="1" s="1"/>
  <c r="V18" i="1"/>
  <c r="K18" i="1"/>
  <c r="H18" i="1"/>
  <c r="J18" i="1" s="1"/>
  <c r="AJ17" i="1"/>
  <c r="AH17" i="1" s="1"/>
  <c r="V17" i="1"/>
  <c r="K17" i="1"/>
  <c r="H17" i="1"/>
  <c r="J17" i="1" s="1"/>
  <c r="AJ16" i="1"/>
  <c r="AH16" i="1" s="1"/>
  <c r="V16" i="1"/>
  <c r="K16" i="1"/>
  <c r="H16" i="1"/>
  <c r="J16" i="1" s="1"/>
  <c r="AJ15" i="1"/>
  <c r="AH15" i="1"/>
  <c r="V15" i="1"/>
  <c r="K15" i="1"/>
  <c r="H15" i="1"/>
  <c r="J15" i="1" s="1"/>
  <c r="AJ14" i="1"/>
  <c r="AH14" i="1" s="1"/>
  <c r="V14" i="1"/>
  <c r="K14" i="1"/>
  <c r="H14" i="1"/>
  <c r="J14" i="1" s="1"/>
  <c r="AJ13" i="1"/>
  <c r="AH13" i="1" s="1"/>
  <c r="V13" i="1"/>
  <c r="Q13" i="1"/>
  <c r="K13" i="1"/>
  <c r="H13" i="1"/>
  <c r="J13" i="1" s="1"/>
  <c r="AJ12" i="1"/>
  <c r="AH12" i="1" s="1"/>
  <c r="V12" i="1"/>
  <c r="K12" i="1"/>
  <c r="H12" i="1"/>
  <c r="J12" i="1" s="1"/>
  <c r="AJ11" i="1"/>
  <c r="AH11" i="1" s="1"/>
  <c r="V11" i="1"/>
  <c r="M11" i="1"/>
  <c r="K11" i="1"/>
  <c r="H11" i="1"/>
  <c r="J11" i="1" s="1"/>
  <c r="I6" i="1"/>
  <c r="AD4" i="1" s="1"/>
  <c r="S4" i="1"/>
  <c r="S43" i="1" s="1"/>
  <c r="Q4" i="1"/>
  <c r="Q51" i="1" s="1"/>
  <c r="O4" i="1"/>
  <c r="M4" i="1"/>
  <c r="I2" i="1"/>
  <c r="Q11" i="1" l="1"/>
  <c r="Q17" i="1"/>
  <c r="AK10" i="2"/>
  <c r="AP13" i="2"/>
  <c r="AK14" i="2"/>
  <c r="AP17" i="2"/>
  <c r="AK18" i="2"/>
  <c r="AP21" i="2"/>
  <c r="AK22" i="2"/>
  <c r="L24" i="2"/>
  <c r="M24" i="2" s="1"/>
  <c r="S24" i="2" s="1"/>
  <c r="T24" i="2" s="1"/>
  <c r="L25" i="2"/>
  <c r="M25" i="2" s="1"/>
  <c r="S25" i="2" s="1"/>
  <c r="T25" i="2" s="1"/>
  <c r="AP25" i="2"/>
  <c r="L30" i="2"/>
  <c r="M30" i="2" s="1"/>
  <c r="S30" i="2" s="1"/>
  <c r="T30" i="2" s="1"/>
  <c r="AP32" i="2"/>
  <c r="L38" i="2"/>
  <c r="M38" i="2" s="1"/>
  <c r="S38" i="2" s="1"/>
  <c r="T38" i="2" s="1"/>
  <c r="L42" i="2"/>
  <c r="M42" i="2" s="1"/>
  <c r="S42" i="2" s="1"/>
  <c r="T42" i="2" s="1"/>
  <c r="AL42" i="2" s="1"/>
  <c r="AM42" i="2" s="1"/>
  <c r="L45" i="2"/>
  <c r="M45" i="2" s="1"/>
  <c r="S45" i="2" s="1"/>
  <c r="T45" i="2" s="1"/>
  <c r="L46" i="2"/>
  <c r="M46" i="2" s="1"/>
  <c r="S46" i="2" s="1"/>
  <c r="T46" i="2" s="1"/>
  <c r="AK50" i="2"/>
  <c r="AK60" i="2"/>
  <c r="L62" i="2"/>
  <c r="M62" i="2" s="1"/>
  <c r="S62" i="2" s="1"/>
  <c r="T62" i="2" s="1"/>
  <c r="AK63" i="2"/>
  <c r="L65" i="2"/>
  <c r="M65" i="2" s="1"/>
  <c r="S65" i="2" s="1"/>
  <c r="T65" i="2" s="1"/>
  <c r="AP65" i="2"/>
  <c r="AP69" i="2"/>
  <c r="AK70" i="2"/>
  <c r="L82" i="2"/>
  <c r="M82" i="2" s="1"/>
  <c r="S82" i="2" s="1"/>
  <c r="T82" i="2" s="1"/>
  <c r="L86" i="2"/>
  <c r="M86" i="2" s="1"/>
  <c r="S86" i="2" s="1"/>
  <c r="T86" i="2" s="1"/>
  <c r="AL86" i="2" s="1"/>
  <c r="AM86" i="2" s="1"/>
  <c r="L14" i="2"/>
  <c r="M14" i="2" s="1"/>
  <c r="S14" i="2" s="1"/>
  <c r="T14" i="2" s="1"/>
  <c r="L18" i="2"/>
  <c r="M18" i="2" s="1"/>
  <c r="S18" i="2" s="1"/>
  <c r="T18" i="2" s="1"/>
  <c r="L22" i="2"/>
  <c r="M22" i="2" s="1"/>
  <c r="S22" i="2" s="1"/>
  <c r="T22" i="2" s="1"/>
  <c r="AK30" i="2"/>
  <c r="AM30" i="2" s="1"/>
  <c r="L39" i="2"/>
  <c r="M39" i="2" s="1"/>
  <c r="S39" i="2" s="1"/>
  <c r="T39" i="2" s="1"/>
  <c r="AK53" i="2"/>
  <c r="L60" i="2"/>
  <c r="M60" i="2" s="1"/>
  <c r="S60" i="2" s="1"/>
  <c r="T60" i="2" s="1"/>
  <c r="L83" i="2"/>
  <c r="M83" i="2" s="1"/>
  <c r="S83" i="2" s="1"/>
  <c r="T83" i="2" s="1"/>
  <c r="AL83" i="2" s="1"/>
  <c r="AM83" i="2" s="1"/>
  <c r="Z4" i="1"/>
  <c r="Z47" i="1" s="1"/>
  <c r="AK11" i="2"/>
  <c r="AK12" i="2"/>
  <c r="L15" i="2"/>
  <c r="M15" i="2" s="1"/>
  <c r="S15" i="2" s="1"/>
  <c r="T15" i="2" s="1"/>
  <c r="AB15" i="2" s="1"/>
  <c r="AC15" i="2" s="1"/>
  <c r="AK15" i="2"/>
  <c r="AK16" i="2"/>
  <c r="AK19" i="2"/>
  <c r="AK20" i="2"/>
  <c r="AK23" i="2"/>
  <c r="AK24" i="2"/>
  <c r="AK29" i="2"/>
  <c r="L36" i="2"/>
  <c r="M36" i="2" s="1"/>
  <c r="S36" i="2" s="1"/>
  <c r="AP40" i="2"/>
  <c r="AP48" i="2"/>
  <c r="AP61" i="2"/>
  <c r="AK62" i="2"/>
  <c r="L70" i="2"/>
  <c r="M70" i="2" s="1"/>
  <c r="S70" i="2" s="1"/>
  <c r="T70" i="2" s="1"/>
  <c r="L71" i="2"/>
  <c r="M71" i="2" s="1"/>
  <c r="S71" i="2" s="1"/>
  <c r="T71" i="2" s="1"/>
  <c r="AK71" i="2"/>
  <c r="AP77" i="2"/>
  <c r="AA88" i="2"/>
  <c r="L12" i="2"/>
  <c r="M12" i="2" s="1"/>
  <c r="S12" i="2" s="1"/>
  <c r="T12" i="2" s="1"/>
  <c r="L13" i="2"/>
  <c r="M13" i="2" s="1"/>
  <c r="S13" i="2" s="1"/>
  <c r="T13" i="2" s="1"/>
  <c r="L19" i="2"/>
  <c r="M19" i="2" s="1"/>
  <c r="S19" i="2" s="1"/>
  <c r="T19" i="2" s="1"/>
  <c r="AB19" i="2" s="1"/>
  <c r="AC19" i="2" s="1"/>
  <c r="L32" i="2"/>
  <c r="M32" i="2" s="1"/>
  <c r="S32" i="2" s="1"/>
  <c r="T32" i="2" s="1"/>
  <c r="L40" i="2"/>
  <c r="M40" i="2" s="1"/>
  <c r="S40" i="2" s="1"/>
  <c r="T40" i="2" s="1"/>
  <c r="L43" i="2"/>
  <c r="M43" i="2" s="1"/>
  <c r="S43" i="2" s="1"/>
  <c r="T43" i="2" s="1"/>
  <c r="L49" i="2"/>
  <c r="M49" i="2" s="1"/>
  <c r="S49" i="2" s="1"/>
  <c r="T49" i="2" s="1"/>
  <c r="AL49" i="2" s="1"/>
  <c r="AM49" i="2" s="1"/>
  <c r="L58" i="2"/>
  <c r="M58" i="2" s="1"/>
  <c r="S58" i="2" s="1"/>
  <c r="T58" i="2" s="1"/>
  <c r="L74" i="2"/>
  <c r="M74" i="2" s="1"/>
  <c r="S74" i="2" s="1"/>
  <c r="T74" i="2" s="1"/>
  <c r="L75" i="2"/>
  <c r="M75" i="2" s="1"/>
  <c r="S75" i="2" s="1"/>
  <c r="T75" i="2" s="1"/>
  <c r="L80" i="2"/>
  <c r="M80" i="2" s="1"/>
  <c r="S80" i="2" s="1"/>
  <c r="T80" i="2" s="1"/>
  <c r="AB80" i="2" s="1"/>
  <c r="AC80" i="2" s="1"/>
  <c r="L81" i="2"/>
  <c r="M81" i="2" s="1"/>
  <c r="S81" i="2" s="1"/>
  <c r="T81" i="2" s="1"/>
  <c r="L16" i="2"/>
  <c r="M16" i="2" s="1"/>
  <c r="S16" i="2" s="1"/>
  <c r="T16" i="2" s="1"/>
  <c r="L17" i="2"/>
  <c r="M17" i="2" s="1"/>
  <c r="S17" i="2" s="1"/>
  <c r="T17" i="2" s="1"/>
  <c r="L23" i="2"/>
  <c r="M23" i="2" s="1"/>
  <c r="S23" i="2" s="1"/>
  <c r="T23" i="2" s="1"/>
  <c r="AL23" i="2" s="1"/>
  <c r="AM23" i="2" s="1"/>
  <c r="L37" i="2"/>
  <c r="M37" i="2" s="1"/>
  <c r="S37" i="2" s="1"/>
  <c r="T37" i="2" s="1"/>
  <c r="L44" i="2"/>
  <c r="M44" i="2" s="1"/>
  <c r="S44" i="2" s="1"/>
  <c r="L47" i="2"/>
  <c r="M47" i="2" s="1"/>
  <c r="S47" i="2" s="1"/>
  <c r="T47" i="2" s="1"/>
  <c r="L53" i="2"/>
  <c r="M53" i="2" s="1"/>
  <c r="S53" i="2" s="1"/>
  <c r="T53" i="2" s="1"/>
  <c r="AL53" i="2" s="1"/>
  <c r="AM53" i="2" s="1"/>
  <c r="L56" i="2"/>
  <c r="M56" i="2" s="1"/>
  <c r="S56" i="2" s="1"/>
  <c r="T56" i="2" s="1"/>
  <c r="L57" i="2"/>
  <c r="M57" i="2" s="1"/>
  <c r="S57" i="2" s="1"/>
  <c r="T57" i="2" s="1"/>
  <c r="AL57" i="2" s="1"/>
  <c r="L61" i="2"/>
  <c r="M61" i="2" s="1"/>
  <c r="S61" i="2" s="1"/>
  <c r="T61" i="2" s="1"/>
  <c r="L69" i="2"/>
  <c r="M69" i="2" s="1"/>
  <c r="S69" i="2" s="1"/>
  <c r="T69" i="2" s="1"/>
  <c r="AB69" i="2" s="1"/>
  <c r="AC69" i="2" s="1"/>
  <c r="L84" i="2"/>
  <c r="M84" i="2" s="1"/>
  <c r="S84" i="2" s="1"/>
  <c r="T84" i="2" s="1"/>
  <c r="L85" i="2"/>
  <c r="M85" i="2" s="1"/>
  <c r="S85" i="2" s="1"/>
  <c r="T85" i="2" s="1"/>
  <c r="L11" i="2"/>
  <c r="M11" i="2" s="1"/>
  <c r="S11" i="2" s="1"/>
  <c r="T11" i="2" s="1"/>
  <c r="L20" i="2"/>
  <c r="M20" i="2" s="1"/>
  <c r="S20" i="2" s="1"/>
  <c r="T20" i="2" s="1"/>
  <c r="AB20" i="2" s="1"/>
  <c r="AC20" i="2" s="1"/>
  <c r="L21" i="2"/>
  <c r="M21" i="2" s="1"/>
  <c r="S21" i="2" s="1"/>
  <c r="T21" i="2" s="1"/>
  <c r="L27" i="2"/>
  <c r="M27" i="2" s="1"/>
  <c r="S27" i="2" s="1"/>
  <c r="T27" i="2" s="1"/>
  <c r="L29" i="2"/>
  <c r="M29" i="2" s="1"/>
  <c r="S29" i="2" s="1"/>
  <c r="T29" i="2" s="1"/>
  <c r="L31" i="2"/>
  <c r="M31" i="2" s="1"/>
  <c r="S31" i="2" s="1"/>
  <c r="T31" i="2" s="1"/>
  <c r="AL31" i="2" s="1"/>
  <c r="AM31" i="2" s="1"/>
  <c r="L33" i="2"/>
  <c r="M33" i="2" s="1"/>
  <c r="S33" i="2" s="1"/>
  <c r="T33" i="2" s="1"/>
  <c r="L35" i="2"/>
  <c r="M35" i="2" s="1"/>
  <c r="S35" i="2" s="1"/>
  <c r="T35" i="2" s="1"/>
  <c r="L41" i="2"/>
  <c r="M41" i="2" s="1"/>
  <c r="S41" i="2" s="1"/>
  <c r="T41" i="2" s="1"/>
  <c r="L48" i="2"/>
  <c r="M48" i="2" s="1"/>
  <c r="S48" i="2" s="1"/>
  <c r="T48" i="2" s="1"/>
  <c r="AB48" i="2" s="1"/>
  <c r="AC48" i="2" s="1"/>
  <c r="L51" i="2"/>
  <c r="M51" i="2" s="1"/>
  <c r="S51" i="2" s="1"/>
  <c r="T51" i="2" s="1"/>
  <c r="L66" i="2"/>
  <c r="M66" i="2" s="1"/>
  <c r="S66" i="2" s="1"/>
  <c r="L67" i="2"/>
  <c r="M67" i="2" s="1"/>
  <c r="S67" i="2" s="1"/>
  <c r="T67" i="2" s="1"/>
  <c r="L73" i="2"/>
  <c r="M73" i="2" s="1"/>
  <c r="S73" i="2" s="1"/>
  <c r="T73" i="2" s="1"/>
  <c r="AL73" i="2" s="1"/>
  <c r="L76" i="2"/>
  <c r="M76" i="2" s="1"/>
  <c r="S76" i="2" s="1"/>
  <c r="T76" i="2" s="1"/>
  <c r="L77" i="2"/>
  <c r="M77" i="2" s="1"/>
  <c r="S77" i="2" s="1"/>
  <c r="L79" i="2"/>
  <c r="M79" i="2" s="1"/>
  <c r="S79" i="2" s="1"/>
  <c r="T79" i="2" s="1"/>
  <c r="AG21" i="1"/>
  <c r="AD88" i="1"/>
  <c r="AD86" i="1"/>
  <c r="AD82" i="1"/>
  <c r="AD78" i="1"/>
  <c r="AG78" i="1" s="1"/>
  <c r="AD74" i="1"/>
  <c r="AD70" i="1"/>
  <c r="AG70" i="1" s="1"/>
  <c r="AD84" i="1"/>
  <c r="AG84" i="1" s="1"/>
  <c r="AD80" i="1"/>
  <c r="AD76" i="1"/>
  <c r="AG76" i="1" s="1"/>
  <c r="AD72" i="1"/>
  <c r="AD85" i="1"/>
  <c r="AG85" i="1" s="1"/>
  <c r="AD79" i="1"/>
  <c r="AD71" i="1"/>
  <c r="AD67" i="1"/>
  <c r="AD63" i="1"/>
  <c r="AD59" i="1"/>
  <c r="AD55" i="1"/>
  <c r="AD51" i="1"/>
  <c r="AD47" i="1"/>
  <c r="AD81" i="1"/>
  <c r="AD73" i="1"/>
  <c r="AD68" i="1"/>
  <c r="AD64" i="1"/>
  <c r="AD60" i="1"/>
  <c r="AD56" i="1"/>
  <c r="AD52" i="1"/>
  <c r="AD83" i="1"/>
  <c r="AD75" i="1"/>
  <c r="AD65" i="1"/>
  <c r="AD61" i="1"/>
  <c r="AG61" i="1" s="1"/>
  <c r="AD57" i="1"/>
  <c r="AD53" i="1"/>
  <c r="AG53" i="1" s="1"/>
  <c r="AD77" i="1"/>
  <c r="AD69" i="1"/>
  <c r="AD66" i="1"/>
  <c r="AD62" i="1"/>
  <c r="AD58" i="1"/>
  <c r="AG58" i="1" s="1"/>
  <c r="AD54" i="1"/>
  <c r="AG54" i="1" s="1"/>
  <c r="AD50" i="1"/>
  <c r="AG50" i="1" s="1"/>
  <c r="AD46" i="1"/>
  <c r="AD42" i="1"/>
  <c r="AG42" i="1" s="1"/>
  <c r="AD49" i="1"/>
  <c r="AG49" i="1" s="1"/>
  <c r="AD48" i="1"/>
  <c r="AD41" i="1"/>
  <c r="AG41" i="1" s="1"/>
  <c r="AD37" i="1"/>
  <c r="AG37" i="1" s="1"/>
  <c r="AD33" i="1"/>
  <c r="AG33" i="1" s="1"/>
  <c r="AD29" i="1"/>
  <c r="AD25" i="1"/>
  <c r="AG25" i="1" s="1"/>
  <c r="AD21" i="1"/>
  <c r="AD17" i="1"/>
  <c r="AD13" i="1"/>
  <c r="AD43" i="1"/>
  <c r="AD38" i="1"/>
  <c r="AD34" i="1"/>
  <c r="AD30" i="1"/>
  <c r="AG30" i="1" s="1"/>
  <c r="AD26" i="1"/>
  <c r="AG26" i="1" s="1"/>
  <c r="AD22" i="1"/>
  <c r="AG22" i="1" s="1"/>
  <c r="AD18" i="1"/>
  <c r="AD14" i="1"/>
  <c r="AD19" i="1"/>
  <c r="AG19" i="1" s="1"/>
  <c r="AD44" i="1"/>
  <c r="AD39" i="1"/>
  <c r="AD35" i="1"/>
  <c r="AG35" i="1" s="1"/>
  <c r="AD31" i="1"/>
  <c r="AD27" i="1"/>
  <c r="AG27" i="1" s="1"/>
  <c r="AD23" i="1"/>
  <c r="AD15" i="1"/>
  <c r="AG15" i="1" s="1"/>
  <c r="AD45" i="1"/>
  <c r="AG45" i="1" s="1"/>
  <c r="AD40" i="1"/>
  <c r="AD36" i="1"/>
  <c r="AD32" i="1"/>
  <c r="AD28" i="1"/>
  <c r="AG28" i="1" s="1"/>
  <c r="AD24" i="1"/>
  <c r="AD20" i="1"/>
  <c r="AD16" i="1"/>
  <c r="AD12" i="1"/>
  <c r="AD11" i="1"/>
  <c r="O88" i="1"/>
  <c r="O83" i="1"/>
  <c r="O79" i="1"/>
  <c r="O75" i="1"/>
  <c r="O71" i="1"/>
  <c r="O84" i="1"/>
  <c r="O85" i="1"/>
  <c r="O81" i="1"/>
  <c r="O77" i="1"/>
  <c r="O73" i="1"/>
  <c r="O69" i="1"/>
  <c r="O82" i="1"/>
  <c r="O74" i="1"/>
  <c r="O68" i="1"/>
  <c r="O64" i="1"/>
  <c r="O60" i="1"/>
  <c r="O56" i="1"/>
  <c r="O52" i="1"/>
  <c r="O48" i="1"/>
  <c r="O76" i="1"/>
  <c r="O65" i="1"/>
  <c r="O61" i="1"/>
  <c r="O57" i="1"/>
  <c r="O53" i="1"/>
  <c r="O78" i="1"/>
  <c r="O70" i="1"/>
  <c r="O66" i="1"/>
  <c r="O62" i="1"/>
  <c r="O58" i="1"/>
  <c r="O54" i="1"/>
  <c r="O86" i="1"/>
  <c r="O80" i="1"/>
  <c r="O72" i="1"/>
  <c r="O67" i="1"/>
  <c r="O63" i="1"/>
  <c r="O59" i="1"/>
  <c r="O55" i="1"/>
  <c r="O51" i="1"/>
  <c r="O47" i="1"/>
  <c r="O43" i="1"/>
  <c r="M88" i="1"/>
  <c r="M86" i="1"/>
  <c r="M82" i="1"/>
  <c r="M78" i="1"/>
  <c r="M74" i="1"/>
  <c r="M70" i="1"/>
  <c r="M84" i="1"/>
  <c r="M80" i="1"/>
  <c r="M76" i="1"/>
  <c r="M72" i="1"/>
  <c r="M79" i="1"/>
  <c r="M71" i="1"/>
  <c r="M67" i="1"/>
  <c r="M63" i="1"/>
  <c r="M59" i="1"/>
  <c r="M55" i="1"/>
  <c r="M51" i="1"/>
  <c r="M47" i="1"/>
  <c r="M81" i="1"/>
  <c r="M73" i="1"/>
  <c r="M68" i="1"/>
  <c r="M64" i="1"/>
  <c r="M60" i="1"/>
  <c r="M56" i="1"/>
  <c r="M52" i="1"/>
  <c r="M85" i="1"/>
  <c r="M83" i="1"/>
  <c r="M75" i="1"/>
  <c r="M65" i="1"/>
  <c r="M61" i="1"/>
  <c r="M57" i="1"/>
  <c r="M77" i="1"/>
  <c r="M69" i="1"/>
  <c r="M66" i="1"/>
  <c r="M62" i="1"/>
  <c r="M58" i="1"/>
  <c r="M54" i="1"/>
  <c r="M50" i="1"/>
  <c r="M46" i="1"/>
  <c r="X4" i="1"/>
  <c r="I5" i="1"/>
  <c r="S11" i="1"/>
  <c r="AJ89" i="1"/>
  <c r="M12" i="1"/>
  <c r="O13" i="1"/>
  <c r="Q14" i="1"/>
  <c r="Z14" i="1"/>
  <c r="S15" i="1"/>
  <c r="M16" i="1"/>
  <c r="O17" i="1"/>
  <c r="Q18" i="1"/>
  <c r="Z18" i="1"/>
  <c r="S19" i="1"/>
  <c r="M20" i="1"/>
  <c r="O21" i="1"/>
  <c r="Q22" i="1"/>
  <c r="Z22" i="1"/>
  <c r="S23" i="1"/>
  <c r="M24" i="1"/>
  <c r="O25" i="1"/>
  <c r="Q26" i="1"/>
  <c r="Z26" i="1"/>
  <c r="S27" i="1"/>
  <c r="M28" i="1"/>
  <c r="O29" i="1"/>
  <c r="Q30" i="1"/>
  <c r="Z30" i="1"/>
  <c r="S31" i="1"/>
  <c r="M32" i="1"/>
  <c r="O33" i="1"/>
  <c r="Q34" i="1"/>
  <c r="Z34" i="1"/>
  <c r="S35" i="1"/>
  <c r="M36" i="1"/>
  <c r="O37" i="1"/>
  <c r="Q38" i="1"/>
  <c r="Z38" i="1"/>
  <c r="S39" i="1"/>
  <c r="M40" i="1"/>
  <c r="O41" i="1"/>
  <c r="Q42" i="1"/>
  <c r="Z42" i="1"/>
  <c r="M43" i="1"/>
  <c r="Z43" i="1"/>
  <c r="O44" i="1"/>
  <c r="O45" i="1"/>
  <c r="Q46" i="1"/>
  <c r="S48" i="1"/>
  <c r="O49" i="1"/>
  <c r="O50" i="1"/>
  <c r="AG51" i="1"/>
  <c r="S52" i="1"/>
  <c r="AG60" i="1"/>
  <c r="AG72" i="1"/>
  <c r="O12" i="1"/>
  <c r="Z13" i="1"/>
  <c r="M15" i="1"/>
  <c r="O16" i="1"/>
  <c r="Z17" i="1"/>
  <c r="O20" i="1"/>
  <c r="Q21" i="1"/>
  <c r="Z21" i="1"/>
  <c r="S22" i="1"/>
  <c r="M23" i="1"/>
  <c r="O24" i="1"/>
  <c r="Q25" i="1"/>
  <c r="Z25" i="1"/>
  <c r="S26" i="1"/>
  <c r="M27" i="1"/>
  <c r="O28" i="1"/>
  <c r="Q29" i="1"/>
  <c r="Z29" i="1"/>
  <c r="S30" i="1"/>
  <c r="M31" i="1"/>
  <c r="O32" i="1"/>
  <c r="Q33" i="1"/>
  <c r="Z33" i="1"/>
  <c r="S34" i="1"/>
  <c r="M35" i="1"/>
  <c r="O36" i="1"/>
  <c r="Q37" i="1"/>
  <c r="Z37" i="1"/>
  <c r="S38" i="1"/>
  <c r="M39" i="1"/>
  <c r="O40" i="1"/>
  <c r="Q41" i="1"/>
  <c r="Z41" i="1"/>
  <c r="S42" i="1"/>
  <c r="Q43" i="1"/>
  <c r="S44" i="1"/>
  <c r="Q45" i="1"/>
  <c r="Z84" i="1"/>
  <c r="Z80" i="1"/>
  <c r="Z76" i="1"/>
  <c r="Z72" i="1"/>
  <c r="Z85" i="1"/>
  <c r="Z88" i="1"/>
  <c r="Z86" i="1"/>
  <c r="Z92" i="1" s="1"/>
  <c r="Z82" i="1"/>
  <c r="Z78" i="1"/>
  <c r="Z74" i="1"/>
  <c r="Z70" i="1"/>
  <c r="Z77" i="1"/>
  <c r="Z69" i="1"/>
  <c r="Z65" i="1"/>
  <c r="Z61" i="1"/>
  <c r="Z57" i="1"/>
  <c r="Z53" i="1"/>
  <c r="Z49" i="1"/>
  <c r="Z45" i="1"/>
  <c r="Z79" i="1"/>
  <c r="Z71" i="1"/>
  <c r="Z66" i="1"/>
  <c r="Z62" i="1"/>
  <c r="Z58" i="1"/>
  <c r="Z54" i="1"/>
  <c r="Z50" i="1"/>
  <c r="Z81" i="1"/>
  <c r="Z73" i="1"/>
  <c r="Z67" i="1"/>
  <c r="Z63" i="1"/>
  <c r="Z59" i="1"/>
  <c r="Z55" i="1"/>
  <c r="Z83" i="1"/>
  <c r="Z75" i="1"/>
  <c r="Z68" i="1"/>
  <c r="Z64" i="1"/>
  <c r="Z60" i="1"/>
  <c r="Z56" i="1"/>
  <c r="Z52" i="1"/>
  <c r="Z48" i="1"/>
  <c r="Z44" i="1"/>
  <c r="S14" i="1"/>
  <c r="S18" i="1"/>
  <c r="M19" i="1"/>
  <c r="Q84" i="1"/>
  <c r="Q80" i="1"/>
  <c r="Q76" i="1"/>
  <c r="Q72" i="1"/>
  <c r="Q85" i="1"/>
  <c r="Q88" i="1"/>
  <c r="Q86" i="1"/>
  <c r="Q82" i="1"/>
  <c r="Q78" i="1"/>
  <c r="Q74" i="1"/>
  <c r="Q70" i="1"/>
  <c r="Q81" i="1"/>
  <c r="Q73" i="1"/>
  <c r="Q65" i="1"/>
  <c r="Q61" i="1"/>
  <c r="Q57" i="1"/>
  <c r="Q53" i="1"/>
  <c r="Q49" i="1"/>
  <c r="Q83" i="1"/>
  <c r="Q75" i="1"/>
  <c r="Q66" i="1"/>
  <c r="Q62" i="1"/>
  <c r="Q58" i="1"/>
  <c r="Q54" i="1"/>
  <c r="Q50" i="1"/>
  <c r="Q77" i="1"/>
  <c r="Q69" i="1"/>
  <c r="Q67" i="1"/>
  <c r="Q63" i="1"/>
  <c r="Q59" i="1"/>
  <c r="Q55" i="1"/>
  <c r="Q79" i="1"/>
  <c r="Q71" i="1"/>
  <c r="Q68" i="1"/>
  <c r="Q64" i="1"/>
  <c r="Q60" i="1"/>
  <c r="Q56" i="1"/>
  <c r="Q52" i="1"/>
  <c r="Q48" i="1"/>
  <c r="Q44" i="1"/>
  <c r="AB4" i="1"/>
  <c r="O11" i="1"/>
  <c r="Q12" i="1"/>
  <c r="Z12" i="1"/>
  <c r="S13" i="1"/>
  <c r="M14" i="1"/>
  <c r="O15" i="1"/>
  <c r="Q16" i="1"/>
  <c r="Z16" i="1"/>
  <c r="S17" i="1"/>
  <c r="M18" i="1"/>
  <c r="O19" i="1"/>
  <c r="Q20" i="1"/>
  <c r="Z20" i="1"/>
  <c r="S21" i="1"/>
  <c r="M22" i="1"/>
  <c r="O23" i="1"/>
  <c r="Q24" i="1"/>
  <c r="Z24" i="1"/>
  <c r="S25" i="1"/>
  <c r="M26" i="1"/>
  <c r="O27" i="1"/>
  <c r="Q28" i="1"/>
  <c r="Z28" i="1"/>
  <c r="S29" i="1"/>
  <c r="M30" i="1"/>
  <c r="O31" i="1"/>
  <c r="Q32" i="1"/>
  <c r="Z32" i="1"/>
  <c r="S33" i="1"/>
  <c r="M34" i="1"/>
  <c r="O35" i="1"/>
  <c r="Q36" i="1"/>
  <c r="Z36" i="1"/>
  <c r="S37" i="1"/>
  <c r="M38" i="1"/>
  <c r="O39" i="1"/>
  <c r="Q40" i="1"/>
  <c r="Z40" i="1"/>
  <c r="S41" i="1"/>
  <c r="M42" i="1"/>
  <c r="Q47" i="1"/>
  <c r="M53" i="1"/>
  <c r="AG74" i="1"/>
  <c r="S85" i="1"/>
  <c r="S81" i="1"/>
  <c r="S77" i="1"/>
  <c r="S73" i="1"/>
  <c r="S69" i="1"/>
  <c r="S88" i="1"/>
  <c r="S86" i="1"/>
  <c r="S83" i="1"/>
  <c r="S79" i="1"/>
  <c r="S75" i="1"/>
  <c r="S71" i="1"/>
  <c r="S76" i="1"/>
  <c r="S66" i="1"/>
  <c r="S62" i="1"/>
  <c r="S58" i="1"/>
  <c r="S54" i="1"/>
  <c r="S50" i="1"/>
  <c r="S46" i="1"/>
  <c r="S84" i="1"/>
  <c r="S78" i="1"/>
  <c r="S70" i="1"/>
  <c r="S67" i="1"/>
  <c r="S63" i="1"/>
  <c r="S59" i="1"/>
  <c r="S55" i="1"/>
  <c r="S51" i="1"/>
  <c r="S80" i="1"/>
  <c r="S72" i="1"/>
  <c r="S68" i="1"/>
  <c r="S64" i="1"/>
  <c r="S60" i="1"/>
  <c r="S56" i="1"/>
  <c r="S82" i="1"/>
  <c r="S74" i="1"/>
  <c r="S65" i="1"/>
  <c r="S61" i="1"/>
  <c r="S57" i="1"/>
  <c r="S53" i="1"/>
  <c r="S49" i="1"/>
  <c r="S45" i="1"/>
  <c r="Z11" i="1"/>
  <c r="AH89" i="1"/>
  <c r="S12" i="1"/>
  <c r="M13" i="1"/>
  <c r="O14" i="1"/>
  <c r="Q15" i="1"/>
  <c r="Z15" i="1"/>
  <c r="S16" i="1"/>
  <c r="M17" i="1"/>
  <c r="O18" i="1"/>
  <c r="Q19" i="1"/>
  <c r="Z19" i="1"/>
  <c r="S20" i="1"/>
  <c r="M21" i="1"/>
  <c r="O22" i="1"/>
  <c r="Q23" i="1"/>
  <c r="Z23" i="1"/>
  <c r="S24" i="1"/>
  <c r="M25" i="1"/>
  <c r="O26" i="1"/>
  <c r="Q27" i="1"/>
  <c r="Z27" i="1"/>
  <c r="S28" i="1"/>
  <c r="M29" i="1"/>
  <c r="O30" i="1"/>
  <c r="Q31" i="1"/>
  <c r="Z31" i="1"/>
  <c r="S32" i="1"/>
  <c r="M33" i="1"/>
  <c r="O34" i="1"/>
  <c r="Q35" i="1"/>
  <c r="Z35" i="1"/>
  <c r="S36" i="1"/>
  <c r="M37" i="1"/>
  <c r="O38" i="1"/>
  <c r="Q39" i="1"/>
  <c r="Z39" i="1"/>
  <c r="S40" i="1"/>
  <c r="M41" i="1"/>
  <c r="O42" i="1"/>
  <c r="M44" i="1"/>
  <c r="M45" i="1"/>
  <c r="O46" i="1"/>
  <c r="Z46" i="1"/>
  <c r="S47" i="1"/>
  <c r="M48" i="1"/>
  <c r="M49" i="1"/>
  <c r="Z51" i="1"/>
  <c r="AG55" i="1"/>
  <c r="AG67" i="1"/>
  <c r="AL12" i="2"/>
  <c r="AM12" i="2" s="1"/>
  <c r="AB12" i="2"/>
  <c r="AC12" i="2" s="1"/>
  <c r="AL13" i="2"/>
  <c r="AB13" i="2"/>
  <c r="AC13" i="2" s="1"/>
  <c r="AL14" i="2"/>
  <c r="AM14" i="2" s="1"/>
  <c r="AB14" i="2"/>
  <c r="AC14" i="2" s="1"/>
  <c r="AL19" i="2"/>
  <c r="AM19" i="2" s="1"/>
  <c r="AB32" i="2"/>
  <c r="AC32" i="2" s="1"/>
  <c r="AL32" i="2"/>
  <c r="AG77" i="1"/>
  <c r="AL16" i="2"/>
  <c r="AM16" i="2" s="1"/>
  <c r="AB16" i="2"/>
  <c r="AC16" i="2" s="1"/>
  <c r="AL17" i="2"/>
  <c r="AB17" i="2"/>
  <c r="AC17" i="2" s="1"/>
  <c r="AL18" i="2"/>
  <c r="AM18" i="2" s="1"/>
  <c r="AB18" i="2"/>
  <c r="AC18" i="2" s="1"/>
  <c r="AL37" i="2"/>
  <c r="AM37" i="2" s="1"/>
  <c r="AB37" i="2"/>
  <c r="AC37" i="2" s="1"/>
  <c r="AL11" i="2"/>
  <c r="AM11" i="2" s="1"/>
  <c r="AB11" i="2"/>
  <c r="AC11" i="2" s="1"/>
  <c r="AL20" i="2"/>
  <c r="AM20" i="2" s="1"/>
  <c r="AL21" i="2"/>
  <c r="AB21" i="2"/>
  <c r="AC21" i="2" s="1"/>
  <c r="AL22" i="2"/>
  <c r="AM22" i="2" s="1"/>
  <c r="AB22" i="2"/>
  <c r="AC22" i="2" s="1"/>
  <c r="AL27" i="2"/>
  <c r="AM27" i="2" s="1"/>
  <c r="AB27" i="2"/>
  <c r="AC27" i="2" s="1"/>
  <c r="AL29" i="2"/>
  <c r="AM29" i="2" s="1"/>
  <c r="AB29" i="2"/>
  <c r="AC29" i="2" s="1"/>
  <c r="AL30" i="2"/>
  <c r="AB30" i="2"/>
  <c r="AC30" i="2" s="1"/>
  <c r="AB31" i="2"/>
  <c r="AC31" i="2" s="1"/>
  <c r="AL33" i="2"/>
  <c r="AM33" i="2" s="1"/>
  <c r="AB33" i="2"/>
  <c r="AC33" i="2" s="1"/>
  <c r="AL35" i="2"/>
  <c r="AB35" i="2"/>
  <c r="AL10" i="2"/>
  <c r="AM10" i="2" s="1"/>
  <c r="AB10" i="2"/>
  <c r="AL15" i="2"/>
  <c r="AM15" i="2" s="1"/>
  <c r="AL24" i="2"/>
  <c r="AM24" i="2" s="1"/>
  <c r="AB24" i="2"/>
  <c r="AC24" i="2" s="1"/>
  <c r="AL25" i="2"/>
  <c r="AB25" i="2"/>
  <c r="AC25" i="2" s="1"/>
  <c r="AL26" i="2"/>
  <c r="AM26" i="2" s="1"/>
  <c r="AB26" i="2"/>
  <c r="AC26" i="2" s="1"/>
  <c r="V90" i="1"/>
  <c r="V87" i="1" s="1"/>
  <c r="V89" i="1" s="1"/>
  <c r="AP12" i="2"/>
  <c r="AK13" i="2"/>
  <c r="AP16" i="2"/>
  <c r="AK17" i="2"/>
  <c r="AP20" i="2"/>
  <c r="AK21" i="2"/>
  <c r="AP24" i="2"/>
  <c r="AK25" i="2"/>
  <c r="AM25" i="2" s="1"/>
  <c r="AL28" i="2"/>
  <c r="AP34" i="2"/>
  <c r="AP37" i="2"/>
  <c r="AL38" i="2"/>
  <c r="AM38" i="2" s="1"/>
  <c r="AB38" i="2"/>
  <c r="AC38" i="2" s="1"/>
  <c r="AL40" i="2"/>
  <c r="AB40" i="2"/>
  <c r="AC40" i="2" s="1"/>
  <c r="AL43" i="2"/>
  <c r="AB43" i="2"/>
  <c r="AB49" i="2"/>
  <c r="AC49" i="2" s="1"/>
  <c r="K90" i="1"/>
  <c r="K87" i="1" s="1"/>
  <c r="K89" i="1" s="1"/>
  <c r="AC10" i="2"/>
  <c r="AP11" i="2"/>
  <c r="AP15" i="2"/>
  <c r="AP19" i="2"/>
  <c r="AP23" i="2"/>
  <c r="AP27" i="2"/>
  <c r="AL47" i="2"/>
  <c r="AB47" i="2"/>
  <c r="AC47" i="2" s="1"/>
  <c r="AL56" i="2"/>
  <c r="AB56" i="2"/>
  <c r="AC56" i="2" s="1"/>
  <c r="AB61" i="2"/>
  <c r="AC61" i="2" s="1"/>
  <c r="AL61" i="2"/>
  <c r="AP10" i="2"/>
  <c r="AP14" i="2"/>
  <c r="AP18" i="2"/>
  <c r="AP22" i="2"/>
  <c r="AP26" i="2"/>
  <c r="L28" i="2"/>
  <c r="M28" i="2" s="1"/>
  <c r="S28" i="2" s="1"/>
  <c r="AP31" i="2"/>
  <c r="AL41" i="2"/>
  <c r="AM41" i="2" s="1"/>
  <c r="AB41" i="2"/>
  <c r="AC41" i="2" s="1"/>
  <c r="AL46" i="2"/>
  <c r="AM46" i="2" s="1"/>
  <c r="AB46" i="2"/>
  <c r="AC46" i="2" s="1"/>
  <c r="AL48" i="2"/>
  <c r="AL51" i="2"/>
  <c r="AB51" i="2"/>
  <c r="AC51" i="2" s="1"/>
  <c r="AP28" i="2"/>
  <c r="AK28" i="2"/>
  <c r="AM28" i="2" s="1"/>
  <c r="AL34" i="2"/>
  <c r="AM34" i="2" s="1"/>
  <c r="AB34" i="2"/>
  <c r="AC34" i="2" s="1"/>
  <c r="AC35" i="2"/>
  <c r="AL39" i="2"/>
  <c r="AB39" i="2"/>
  <c r="AC39" i="2" s="1"/>
  <c r="AC43" i="2"/>
  <c r="AL45" i="2"/>
  <c r="AM45" i="2" s="1"/>
  <c r="AB45" i="2"/>
  <c r="AC45" i="2" s="1"/>
  <c r="AL50" i="2"/>
  <c r="AM50" i="2" s="1"/>
  <c r="AB50" i="2"/>
  <c r="AC50" i="2" s="1"/>
  <c r="AL52" i="2"/>
  <c r="AB52" i="2"/>
  <c r="AC52" i="2" s="1"/>
  <c r="AL54" i="2"/>
  <c r="AB54" i="2"/>
  <c r="AC54" i="2" s="1"/>
  <c r="AL62" i="2"/>
  <c r="AB62" i="2"/>
  <c r="AC62" i="2" s="1"/>
  <c r="AK32" i="2"/>
  <c r="AM32" i="2" s="1"/>
  <c r="AP35" i="2"/>
  <c r="AK36" i="2"/>
  <c r="AM36" i="2" s="1"/>
  <c r="AP39" i="2"/>
  <c r="AK40" i="2"/>
  <c r="AM40" i="2" s="1"/>
  <c r="AP43" i="2"/>
  <c r="AK44" i="2"/>
  <c r="AM44" i="2" s="1"/>
  <c r="AP47" i="2"/>
  <c r="AK48" i="2"/>
  <c r="AP51" i="2"/>
  <c r="AK52" i="2"/>
  <c r="AM52" i="2" s="1"/>
  <c r="AP55" i="2"/>
  <c r="AB57" i="2"/>
  <c r="AC57" i="2" s="1"/>
  <c r="AP64" i="2"/>
  <c r="AL74" i="2"/>
  <c r="AM74" i="2" s="1"/>
  <c r="AB74" i="2"/>
  <c r="AC74" i="2" s="1"/>
  <c r="AL75" i="2"/>
  <c r="AB75" i="2"/>
  <c r="AC75" i="2" s="1"/>
  <c r="AM75" i="2"/>
  <c r="AL80" i="2"/>
  <c r="AM80" i="2" s="1"/>
  <c r="AL81" i="2"/>
  <c r="AB81" i="2"/>
  <c r="AC81" i="2" s="1"/>
  <c r="AL82" i="2"/>
  <c r="AM82" i="2" s="1"/>
  <c r="AB82" i="2"/>
  <c r="AK35" i="2"/>
  <c r="AP38" i="2"/>
  <c r="AK39" i="2"/>
  <c r="AM39" i="2" s="1"/>
  <c r="AP42" i="2"/>
  <c r="AK43" i="2"/>
  <c r="AP46" i="2"/>
  <c r="AK47" i="2"/>
  <c r="AM47" i="2" s="1"/>
  <c r="AP50" i="2"/>
  <c r="AK51" i="2"/>
  <c r="AK54" i="2"/>
  <c r="AK56" i="2"/>
  <c r="AM56" i="2" s="1"/>
  <c r="AL60" i="2"/>
  <c r="AB60" i="2"/>
  <c r="AC60" i="2" s="1"/>
  <c r="L63" i="2"/>
  <c r="M63" i="2" s="1"/>
  <c r="S63" i="2" s="1"/>
  <c r="T63" i="2" s="1"/>
  <c r="AL69" i="2"/>
  <c r="AL84" i="2"/>
  <c r="AM84" i="2" s="1"/>
  <c r="AB84" i="2"/>
  <c r="AC84" i="2" s="1"/>
  <c r="AL85" i="2"/>
  <c r="AB85" i="2"/>
  <c r="AC85" i="2" s="1"/>
  <c r="AB86" i="2"/>
  <c r="AC86" i="2" s="1"/>
  <c r="AP41" i="2"/>
  <c r="AP45" i="2"/>
  <c r="AP49" i="2"/>
  <c r="AL58" i="2"/>
  <c r="AM58" i="2" s="1"/>
  <c r="AB58" i="2"/>
  <c r="AC58" i="2" s="1"/>
  <c r="AP60" i="2"/>
  <c r="AL65" i="2"/>
  <c r="AB65" i="2"/>
  <c r="AL67" i="2"/>
  <c r="AM67" i="2" s="1"/>
  <c r="AB67" i="2"/>
  <c r="AC67" i="2" s="1"/>
  <c r="AL68" i="2"/>
  <c r="AB68" i="2"/>
  <c r="AC68" i="2" s="1"/>
  <c r="AL76" i="2"/>
  <c r="AB76" i="2"/>
  <c r="AC76" i="2" s="1"/>
  <c r="AC77" i="2"/>
  <c r="AL79" i="2"/>
  <c r="AM79" i="2" s="1"/>
  <c r="AB79" i="2"/>
  <c r="AC79" i="2" s="1"/>
  <c r="AK88" i="2"/>
  <c r="L55" i="2"/>
  <c r="M55" i="2" s="1"/>
  <c r="S55" i="2" s="1"/>
  <c r="T55" i="2" s="1"/>
  <c r="L59" i="2"/>
  <c r="M59" i="2" s="1"/>
  <c r="S59" i="2" s="1"/>
  <c r="T59" i="2" s="1"/>
  <c r="AP63" i="2"/>
  <c r="AL64" i="2"/>
  <c r="AM64" i="2" s="1"/>
  <c r="AB64" i="2"/>
  <c r="AC64" i="2" s="1"/>
  <c r="AC65" i="2"/>
  <c r="AL70" i="2"/>
  <c r="AM70" i="2" s="1"/>
  <c r="AB70" i="2"/>
  <c r="AC70" i="2" s="1"/>
  <c r="AL71" i="2"/>
  <c r="AM71" i="2" s="1"/>
  <c r="AB71" i="2"/>
  <c r="AC71" i="2" s="1"/>
  <c r="AL72" i="2"/>
  <c r="AB72" i="2"/>
  <c r="AC72" i="2" s="1"/>
  <c r="AL78" i="2"/>
  <c r="AM78" i="2" s="1"/>
  <c r="AB78" i="2"/>
  <c r="AC78" i="2" s="1"/>
  <c r="AK57" i="2"/>
  <c r="AM57" i="2" s="1"/>
  <c r="AK61" i="2"/>
  <c r="AM61" i="2" s="1"/>
  <c r="AK65" i="2"/>
  <c r="AP68" i="2"/>
  <c r="AK69" i="2"/>
  <c r="AP72" i="2"/>
  <c r="AK73" i="2"/>
  <c r="AP76" i="2"/>
  <c r="AK77" i="2"/>
  <c r="AM77" i="2" s="1"/>
  <c r="AP80" i="2"/>
  <c r="AK81" i="2"/>
  <c r="AM81" i="2" s="1"/>
  <c r="AP84" i="2"/>
  <c r="AK85" i="2"/>
  <c r="AP67" i="2"/>
  <c r="AK68" i="2"/>
  <c r="AP71" i="2"/>
  <c r="AK72" i="2"/>
  <c r="AP75" i="2"/>
  <c r="AK76" i="2"/>
  <c r="AB77" i="2"/>
  <c r="AP79" i="2"/>
  <c r="AC82" i="2"/>
  <c r="AP83" i="2"/>
  <c r="AP58" i="2"/>
  <c r="AP62" i="2"/>
  <c r="AP66" i="2"/>
  <c r="AP70" i="2"/>
  <c r="AP74" i="2"/>
  <c r="AP78" i="2"/>
  <c r="AP82" i="2"/>
  <c r="AP86" i="2"/>
  <c r="AB83" i="2" l="1"/>
  <c r="AC83" i="2" s="1"/>
  <c r="AB73" i="2"/>
  <c r="AC73" i="2" s="1"/>
  <c r="AM43" i="2"/>
  <c r="AM62" i="2"/>
  <c r="AB53" i="2"/>
  <c r="AC53" i="2" s="1"/>
  <c r="AB42" i="2"/>
  <c r="AC42" i="2" s="1"/>
  <c r="AM21" i="2"/>
  <c r="AM13" i="2"/>
  <c r="AM76" i="2"/>
  <c r="AM68" i="2"/>
  <c r="AM73" i="2"/>
  <c r="AM65" i="2"/>
  <c r="AM60" i="2"/>
  <c r="AM48" i="2"/>
  <c r="AB23" i="2"/>
  <c r="AC23" i="2" s="1"/>
  <c r="AM72" i="2"/>
  <c r="AM85" i="2"/>
  <c r="AM69" i="2"/>
  <c r="AM51" i="2"/>
  <c r="AM35" i="2"/>
  <c r="AM17" i="2"/>
  <c r="AL55" i="2"/>
  <c r="AM55" i="2" s="1"/>
  <c r="AB55" i="2"/>
  <c r="AC55" i="2" s="1"/>
  <c r="T88" i="2"/>
  <c r="AL88" i="2" s="1"/>
  <c r="X88" i="1"/>
  <c r="X83" i="1"/>
  <c r="AG83" i="1" s="1"/>
  <c r="X79" i="1"/>
  <c r="AG79" i="1" s="1"/>
  <c r="X75" i="1"/>
  <c r="AG75" i="1" s="1"/>
  <c r="X71" i="1"/>
  <c r="AG71" i="1" s="1"/>
  <c r="X84" i="1"/>
  <c r="X85" i="1"/>
  <c r="X81" i="1"/>
  <c r="AG81" i="1" s="1"/>
  <c r="X77" i="1"/>
  <c r="X73" i="1"/>
  <c r="AG73" i="1" s="1"/>
  <c r="X69" i="1"/>
  <c r="AG69" i="1" s="1"/>
  <c r="X80" i="1"/>
  <c r="AG80" i="1" s="1"/>
  <c r="X72" i="1"/>
  <c r="X68" i="1"/>
  <c r="X64" i="1"/>
  <c r="AG64" i="1" s="1"/>
  <c r="X60" i="1"/>
  <c r="X56" i="1"/>
  <c r="AG56" i="1" s="1"/>
  <c r="X52" i="1"/>
  <c r="AG52" i="1" s="1"/>
  <c r="X48" i="1"/>
  <c r="AG48" i="1" s="1"/>
  <c r="X86" i="1"/>
  <c r="X92" i="1" s="1"/>
  <c r="X82" i="1"/>
  <c r="AG82" i="1" s="1"/>
  <c r="X74" i="1"/>
  <c r="X65" i="1"/>
  <c r="X61" i="1"/>
  <c r="X57" i="1"/>
  <c r="X53" i="1"/>
  <c r="X76" i="1"/>
  <c r="X66" i="1"/>
  <c r="X62" i="1"/>
  <c r="X58" i="1"/>
  <c r="X54" i="1"/>
  <c r="X78" i="1"/>
  <c r="X70" i="1"/>
  <c r="X67" i="1"/>
  <c r="X63" i="1"/>
  <c r="AG63" i="1" s="1"/>
  <c r="X59" i="1"/>
  <c r="AG59" i="1" s="1"/>
  <c r="X55" i="1"/>
  <c r="X51" i="1"/>
  <c r="X47" i="1"/>
  <c r="AG47" i="1" s="1"/>
  <c r="X43" i="1"/>
  <c r="AG43" i="1" s="1"/>
  <c r="X45" i="1"/>
  <c r="X44" i="1"/>
  <c r="AG44" i="1" s="1"/>
  <c r="X42" i="1"/>
  <c r="X38" i="1"/>
  <c r="AG38" i="1" s="1"/>
  <c r="X34" i="1"/>
  <c r="AG34" i="1" s="1"/>
  <c r="X30" i="1"/>
  <c r="X26" i="1"/>
  <c r="X22" i="1"/>
  <c r="X18" i="1"/>
  <c r="AG18" i="1" s="1"/>
  <c r="X14" i="1"/>
  <c r="AG14" i="1" s="1"/>
  <c r="X12" i="1"/>
  <c r="AG12" i="1" s="1"/>
  <c r="X50" i="1"/>
  <c r="X49" i="1"/>
  <c r="X46" i="1"/>
  <c r="AG46" i="1" s="1"/>
  <c r="X39" i="1"/>
  <c r="AG39" i="1" s="1"/>
  <c r="X35" i="1"/>
  <c r="X31" i="1"/>
  <c r="AG31" i="1" s="1"/>
  <c r="X27" i="1"/>
  <c r="X23" i="1"/>
  <c r="AG23" i="1" s="1"/>
  <c r="X19" i="1"/>
  <c r="X15" i="1"/>
  <c r="X11" i="1"/>
  <c r="X16" i="1"/>
  <c r="AG16" i="1" s="1"/>
  <c r="X40" i="1"/>
  <c r="AG40" i="1" s="1"/>
  <c r="X36" i="1"/>
  <c r="AG36" i="1" s="1"/>
  <c r="X32" i="1"/>
  <c r="AG32" i="1" s="1"/>
  <c r="X28" i="1"/>
  <c r="X24" i="1"/>
  <c r="AG24" i="1" s="1"/>
  <c r="X20" i="1"/>
  <c r="AG20" i="1" s="1"/>
  <c r="X41" i="1"/>
  <c r="X37" i="1"/>
  <c r="X33" i="1"/>
  <c r="X29" i="1"/>
  <c r="AG29" i="1" s="1"/>
  <c r="X25" i="1"/>
  <c r="X21" i="1"/>
  <c r="X17" i="1"/>
  <c r="AG17" i="1" s="1"/>
  <c r="X13" i="1"/>
  <c r="AG13" i="1" s="1"/>
  <c r="O91" i="1"/>
  <c r="O90" i="1"/>
  <c r="O87" i="1" s="1"/>
  <c r="O89" i="1" s="1"/>
  <c r="AG66" i="1"/>
  <c r="AG57" i="1"/>
  <c r="AL59" i="2"/>
  <c r="AM59" i="2" s="1"/>
  <c r="AB59" i="2"/>
  <c r="AC59" i="2" s="1"/>
  <c r="AL63" i="2"/>
  <c r="AM63" i="2" s="1"/>
  <c r="AB63" i="2"/>
  <c r="AC63" i="2" s="1"/>
  <c r="Q91" i="1"/>
  <c r="Q90" i="1"/>
  <c r="Z91" i="1"/>
  <c r="Z87" i="1" s="1"/>
  <c r="Z89" i="1" s="1"/>
  <c r="AH91" i="1" s="1"/>
  <c r="Z90" i="1"/>
  <c r="AG68" i="1"/>
  <c r="AD92" i="1"/>
  <c r="AG86" i="1"/>
  <c r="AM54" i="2"/>
  <c r="AP88" i="2"/>
  <c r="AB85" i="1"/>
  <c r="AB81" i="1"/>
  <c r="AB77" i="1"/>
  <c r="AB73" i="1"/>
  <c r="AB69" i="1"/>
  <c r="AB86" i="1"/>
  <c r="AB92" i="1" s="1"/>
  <c r="AB83" i="1"/>
  <c r="AB79" i="1"/>
  <c r="AB75" i="1"/>
  <c r="AB71" i="1"/>
  <c r="AB82" i="1"/>
  <c r="AB74" i="1"/>
  <c r="AB66" i="1"/>
  <c r="AB62" i="1"/>
  <c r="AB58" i="1"/>
  <c r="AB54" i="1"/>
  <c r="AB50" i="1"/>
  <c r="AB46" i="1"/>
  <c r="AB76" i="1"/>
  <c r="AB67" i="1"/>
  <c r="AB63" i="1"/>
  <c r="AB59" i="1"/>
  <c r="AB55" i="1"/>
  <c r="AB51" i="1"/>
  <c r="AB78" i="1"/>
  <c r="AB70" i="1"/>
  <c r="AB68" i="1"/>
  <c r="AB64" i="1"/>
  <c r="AB60" i="1"/>
  <c r="AB56" i="1"/>
  <c r="AB84" i="1"/>
  <c r="AB80" i="1"/>
  <c r="AB72" i="1"/>
  <c r="AB65" i="1"/>
  <c r="AB61" i="1"/>
  <c r="AB57" i="1"/>
  <c r="AB53" i="1"/>
  <c r="AB49" i="1"/>
  <c r="AB45" i="1"/>
  <c r="AB40" i="1"/>
  <c r="AB36" i="1"/>
  <c r="AB32" i="1"/>
  <c r="AB28" i="1"/>
  <c r="AB24" i="1"/>
  <c r="AB20" i="1"/>
  <c r="AB16" i="1"/>
  <c r="AB12" i="1"/>
  <c r="AB52" i="1"/>
  <c r="AB48" i="1"/>
  <c r="AB47" i="1"/>
  <c r="AB41" i="1"/>
  <c r="AB37" i="1"/>
  <c r="AB33" i="1"/>
  <c r="AB29" i="1"/>
  <c r="AB25" i="1"/>
  <c r="AB21" i="1"/>
  <c r="AB17" i="1"/>
  <c r="AB13" i="1"/>
  <c r="AB43" i="1"/>
  <c r="AB42" i="1"/>
  <c r="AB38" i="1"/>
  <c r="AB34" i="1"/>
  <c r="AB30" i="1"/>
  <c r="AB26" i="1"/>
  <c r="AB22" i="1"/>
  <c r="AB18" i="1"/>
  <c r="AB14" i="1"/>
  <c r="AB44" i="1"/>
  <c r="AB39" i="1"/>
  <c r="AB35" i="1"/>
  <c r="AB31" i="1"/>
  <c r="AB27" i="1"/>
  <c r="AB23" i="1"/>
  <c r="AB19" i="1"/>
  <c r="AB15" i="1"/>
  <c r="AB11" i="1"/>
  <c r="AG65" i="1"/>
  <c r="AD90" i="1"/>
  <c r="AD91" i="1"/>
  <c r="S91" i="1"/>
  <c r="S90" i="1"/>
  <c r="S87" i="1" s="1"/>
  <c r="S89" i="1" s="1"/>
  <c r="M90" i="1"/>
  <c r="M87" i="1" s="1"/>
  <c r="M89" i="1" s="1"/>
  <c r="N90" i="1" s="1"/>
  <c r="M91" i="1"/>
  <c r="AG62" i="1"/>
  <c r="Q87" i="1" l="1"/>
  <c r="Q89" i="1" s="1"/>
  <c r="W90" i="1" s="1"/>
  <c r="AM88" i="2"/>
  <c r="AB88" i="2"/>
  <c r="AC88" i="2" s="1"/>
  <c r="AB90" i="1"/>
  <c r="AB87" i="1" s="1"/>
  <c r="AB89" i="1" s="1"/>
  <c r="AD87" i="1"/>
  <c r="AG11" i="1"/>
  <c r="X90" i="1"/>
  <c r="X91" i="1"/>
  <c r="X87" i="1" l="1"/>
  <c r="X89" i="1" s="1"/>
  <c r="Y90" i="1" s="1"/>
  <c r="AG87" i="1"/>
  <c r="AD89" i="1"/>
  <c r="AH92" i="1" l="1"/>
  <c r="AG89" i="1"/>
</calcChain>
</file>

<file path=xl/sharedStrings.xml><?xml version="1.0" encoding="utf-8"?>
<sst xmlns="http://schemas.openxmlformats.org/spreadsheetml/2006/main" count="1557" uniqueCount="348">
  <si>
    <t>รายได้จากการท่องเที่ยวปี 2559</t>
  </si>
  <si>
    <t>เกณฑ์การประเมินปี 2559 ให้ใช้ตัวเลขในกล่อง</t>
  </si>
  <si>
    <t>ผลการดำเนินงาน</t>
  </si>
  <si>
    <t>คำรับรอง</t>
  </si>
  <si>
    <t>12 เดือน 2559</t>
  </si>
  <si>
    <t>รอบ 6 เดือนแรก</t>
  </si>
  <si>
    <t>เม.ย.-ก.ย. 59</t>
  </si>
  <si>
    <t>G%</t>
  </si>
  <si>
    <t xml:space="preserve">              </t>
  </si>
  <si>
    <t>เป้า 2559</t>
  </si>
  <si>
    <t>(ล้านบาท)</t>
  </si>
  <si>
    <t>Baseline</t>
  </si>
  <si>
    <t>เป้า 2558</t>
  </si>
  <si>
    <t>L 1</t>
  </si>
  <si>
    <t>L 2</t>
  </si>
  <si>
    <t>L 3</t>
  </si>
  <si>
    <t>L 4</t>
  </si>
  <si>
    <t>L 5</t>
  </si>
  <si>
    <t>Score 2559</t>
  </si>
  <si>
    <t>Total 2559</t>
  </si>
  <si>
    <t>6 months fisrt</t>
  </si>
  <si>
    <t>6 months second</t>
  </si>
  <si>
    <t>8 และ 9</t>
  </si>
  <si>
    <t>ลำดับ</t>
  </si>
  <si>
    <t>ID</t>
  </si>
  <si>
    <t>ชื่อจังหวัด</t>
  </si>
  <si>
    <t>กลุ่มจังหวัด</t>
  </si>
  <si>
    <t>รวมรายได้ ปี 2556</t>
  </si>
  <si>
    <t>รวมรายได้ ปี 2557</t>
  </si>
  <si>
    <r>
      <t xml:space="preserve">รวมรายได้ ปี 2558 </t>
    </r>
    <r>
      <rPr>
        <b/>
        <sz val="10"/>
        <color rgb="FFC00000"/>
        <rFont val="Tahoma"/>
        <family val="2"/>
        <scheme val="minor"/>
      </rPr>
      <t>ปรับฐาน</t>
    </r>
  </si>
  <si>
    <t>รวมรายได้ ปี 2558 ผ่าน คกก แล้ว</t>
  </si>
  <si>
    <t>รายได้เป้าหมาย ปี 2558</t>
  </si>
  <si>
    <t>รายได้เป้าหมาย ปี 2558+2.27%</t>
  </si>
  <si>
    <t>รายได้เป้าหมาย ปี 2559</t>
  </si>
  <si>
    <t>รายได้เป้าหมาย ปี 2558+6.82%</t>
  </si>
  <si>
    <t>รายได้เป้าหมาย ปี 2560</t>
  </si>
  <si>
    <t>รวมรายได้ ปี 2559</t>
  </si>
  <si>
    <t>change</t>
  </si>
  <si>
    <t>%</t>
  </si>
  <si>
    <t>15001</t>
  </si>
  <si>
    <t>จังหวัดเชียงใหม่</t>
  </si>
  <si>
    <t>ภาคเหนือตอนบน 1</t>
  </si>
  <si>
    <t>16001</t>
  </si>
  <si>
    <t>จังหวัดเชียงราย</t>
  </si>
  <si>
    <t>ภาคเหนือตอนบน 2</t>
  </si>
  <si>
    <t>05002</t>
  </si>
  <si>
    <t>จังหวัดเพชรบุรี</t>
  </si>
  <si>
    <t>ภาคกลางตอนล่าง 2</t>
  </si>
  <si>
    <t>17004</t>
  </si>
  <si>
    <t>จังหวัดเพชรบูรณ์</t>
  </si>
  <si>
    <t>ภาคเหนือตอนล่าง 1</t>
  </si>
  <si>
    <t>10001</t>
  </si>
  <si>
    <t>จังหวัดเลย</t>
  </si>
  <si>
    <t>ภาคตะวันออกเฉียงเหนือตอนบน 1</t>
  </si>
  <si>
    <t>16004</t>
  </si>
  <si>
    <t>จังหวัดแพร่</t>
  </si>
  <si>
    <t>15002</t>
  </si>
  <si>
    <t>จังหวัดแม่ฮ่องสอน</t>
  </si>
  <si>
    <t>07001</t>
  </si>
  <si>
    <t>จังหวัดกระบี่</t>
  </si>
  <si>
    <t>ภาคใต้ฝั่งอันดามัน</t>
  </si>
  <si>
    <t>04001</t>
  </si>
  <si>
    <t>จังหวัดกาญจนบุรี</t>
  </si>
  <si>
    <t>ภาคกลางตอนล่าง 1</t>
  </si>
  <si>
    <t>12001</t>
  </si>
  <si>
    <t>จังหวัดกาฬสินธุ์</t>
  </si>
  <si>
    <t>ภาคตะวันออกเฉียงเหนือตอนกลาง</t>
  </si>
  <si>
    <t>18001</t>
  </si>
  <si>
    <t>จังหวัดกำแพงเพชร</t>
  </si>
  <si>
    <t>ภาคเหนือตอนล่าง 2</t>
  </si>
  <si>
    <t>12002</t>
  </si>
  <si>
    <t>จังหวัดขอนแก่น</t>
  </si>
  <si>
    <t>09001</t>
  </si>
  <si>
    <t>จังหวัดจันทบุรี</t>
  </si>
  <si>
    <t>ภาคตะวันออก</t>
  </si>
  <si>
    <t>03001</t>
  </si>
  <si>
    <t>จังหวัดฉะเชิงเทรา</t>
  </si>
  <si>
    <t>ภาคกลางตอนกลาง</t>
  </si>
  <si>
    <t>09002</t>
  </si>
  <si>
    <t>จังหวัดชลบุรี</t>
  </si>
  <si>
    <t>02001</t>
  </si>
  <si>
    <t>จังหวัดชัยนาท</t>
  </si>
  <si>
    <t>ภาคกลางตอนบน 2</t>
  </si>
  <si>
    <t>13001</t>
  </si>
  <si>
    <t>จังหวัดชัยภูมิ</t>
  </si>
  <si>
    <t>ภาคตะวันออกเฉียงเหนือตอนล่าง 1</t>
  </si>
  <si>
    <t>06001</t>
  </si>
  <si>
    <t>จังหวัดชุมพร</t>
  </si>
  <si>
    <t>ภาคใต้ฝั่งอ่าวไทย</t>
  </si>
  <si>
    <t>07002</t>
  </si>
  <si>
    <t>จังหวัดตรัง</t>
  </si>
  <si>
    <t>09003</t>
  </si>
  <si>
    <t>จังหวัดตราด</t>
  </si>
  <si>
    <t>17001</t>
  </si>
  <si>
    <t>จังหวัดตาก</t>
  </si>
  <si>
    <t>03002</t>
  </si>
  <si>
    <t>จังหวัดนครนายก</t>
  </si>
  <si>
    <t>04002</t>
  </si>
  <si>
    <t>จังหวัดนครปฐม</t>
  </si>
  <si>
    <t>11001</t>
  </si>
  <si>
    <t>จังหวัดนครพนม</t>
  </si>
  <si>
    <t>ภาคตะวันออกเฉียงเหนือตอนบน 2</t>
  </si>
  <si>
    <t>13002</t>
  </si>
  <si>
    <t>จังหวัดนครราชสีมา</t>
  </si>
  <si>
    <t>06002</t>
  </si>
  <si>
    <t>จังหวัดนครศรีธรรมราช</t>
  </si>
  <si>
    <t>18002</t>
  </si>
  <si>
    <t>จังหวัดนครสวรรค์</t>
  </si>
  <si>
    <t>01001</t>
  </si>
  <si>
    <t>จังหวัดนนทบุรี</t>
  </si>
  <si>
    <t>ภาคกลางตอนบน 1</t>
  </si>
  <si>
    <t>08001</t>
  </si>
  <si>
    <t>จังหวัดนราธิวาส</t>
  </si>
  <si>
    <t>ภาคใต้ชายแดน</t>
  </si>
  <si>
    <t>16002</t>
  </si>
  <si>
    <t>จังหวัดน่าน</t>
  </si>
  <si>
    <t>10005</t>
  </si>
  <si>
    <t>จังหวัดบึงกาฬ</t>
  </si>
  <si>
    <t>13003</t>
  </si>
  <si>
    <t>จังหวัดบุรีรัมย์</t>
  </si>
  <si>
    <t>01002</t>
  </si>
  <si>
    <t>จังหวัดปทุมธานี</t>
  </si>
  <si>
    <t>05001</t>
  </si>
  <si>
    <t>จังหวัดประจวบคีรีขันธ์</t>
  </si>
  <si>
    <t>03003</t>
  </si>
  <si>
    <t>จังหวัดปราจีนบุรี</t>
  </si>
  <si>
    <t>08002</t>
  </si>
  <si>
    <t>จังหวัดปัตตานี</t>
  </si>
  <si>
    <t>01003</t>
  </si>
  <si>
    <t>จังหวัดพระนครศรีอยุธยา</t>
  </si>
  <si>
    <t>16003</t>
  </si>
  <si>
    <t>จังหวัดพะเยา</t>
  </si>
  <si>
    <t>07003</t>
  </si>
  <si>
    <t>จังหวัดพังงา</t>
  </si>
  <si>
    <t>06003</t>
  </si>
  <si>
    <t>จังหวัดพัทลุง</t>
  </si>
  <si>
    <t>18003</t>
  </si>
  <si>
    <t>จังหวัดพิจิตร</t>
  </si>
  <si>
    <t>17002</t>
  </si>
  <si>
    <t>จังหวัดพิษณุโลก</t>
  </si>
  <si>
    <t>07004</t>
  </si>
  <si>
    <t>จังหวัดภูเก็ต</t>
  </si>
  <si>
    <t>12003</t>
  </si>
  <si>
    <t>จังหวัดมหาสารคาม</t>
  </si>
  <si>
    <t>11002</t>
  </si>
  <si>
    <t>จังหวัดมุกดาหาร</t>
  </si>
  <si>
    <t>14001</t>
  </si>
  <si>
    <t>จังหวัดยโสธร</t>
  </si>
  <si>
    <t>ภาคตะวันออกเฉียงเหนือตอนล่าง 2</t>
  </si>
  <si>
    <t>08003</t>
  </si>
  <si>
    <t>จังหวัดยะลา</t>
  </si>
  <si>
    <t>12004</t>
  </si>
  <si>
    <t>จังหวัดร้อยเอ็ด</t>
  </si>
  <si>
    <t>07005</t>
  </si>
  <si>
    <t>จังหวัดระนอง</t>
  </si>
  <si>
    <t>09004</t>
  </si>
  <si>
    <t>จังหวัดระยอง</t>
  </si>
  <si>
    <t>04003</t>
  </si>
  <si>
    <t>จังหวัดราชบุรี</t>
  </si>
  <si>
    <t>02002</t>
  </si>
  <si>
    <t>จังหวัดลพบุรี</t>
  </si>
  <si>
    <t>15003</t>
  </si>
  <si>
    <t>จังหวัดลำปาง</t>
  </si>
  <si>
    <t>15004</t>
  </si>
  <si>
    <t>จังหวัดลำพูน</t>
  </si>
  <si>
    <t>14002</t>
  </si>
  <si>
    <t>จังหวัดศรีสะเกษ</t>
  </si>
  <si>
    <t>11003</t>
  </si>
  <si>
    <t>จังหวัดสกลนคร</t>
  </si>
  <si>
    <t>08004</t>
  </si>
  <si>
    <t>จังหวัดสงขลา</t>
  </si>
  <si>
    <t>08005</t>
  </si>
  <si>
    <t>จังหวัดสตูล</t>
  </si>
  <si>
    <t>03004</t>
  </si>
  <si>
    <t>จังหวัดสมุทรปราการ</t>
  </si>
  <si>
    <t>05003</t>
  </si>
  <si>
    <t>จังหวัดสมุทรสงคราม</t>
  </si>
  <si>
    <t>05004</t>
  </si>
  <si>
    <t>จังหวัดสมุทรสาคร</t>
  </si>
  <si>
    <t>03005</t>
  </si>
  <si>
    <t>จังหวัดสระแก้ว</t>
  </si>
  <si>
    <t>01004</t>
  </si>
  <si>
    <t>จังหวัดสระบุรี</t>
  </si>
  <si>
    <t>02003</t>
  </si>
  <si>
    <t>จังหวัดสิงห์บุรี</t>
  </si>
  <si>
    <t>17003</t>
  </si>
  <si>
    <t>จังหวัดสุโขทัย</t>
  </si>
  <si>
    <t>04004</t>
  </si>
  <si>
    <t>จังหวัดสุพรรณบุรี</t>
  </si>
  <si>
    <t>06004</t>
  </si>
  <si>
    <t>จังหวัดสุราษฎร์ธานี</t>
  </si>
  <si>
    <t>13004</t>
  </si>
  <si>
    <t>จังหวัดสุรินทร์</t>
  </si>
  <si>
    <t>10002</t>
  </si>
  <si>
    <t>จังหวัดหนองคาย</t>
  </si>
  <si>
    <t>10003</t>
  </si>
  <si>
    <t>จังหวัดหนองบัวลำภู</t>
  </si>
  <si>
    <t>02004</t>
  </si>
  <si>
    <t>จังหวัดอ่างทอง</t>
  </si>
  <si>
    <t>14003</t>
  </si>
  <si>
    <t>จังหวัดอำนาจเจริญ</t>
  </si>
  <si>
    <t>10004</t>
  </si>
  <si>
    <t>จังหวัดอุดรธานี</t>
  </si>
  <si>
    <t>17005</t>
  </si>
  <si>
    <t>จังหวัดอุตรดิตถ์</t>
  </si>
  <si>
    <t>18004</t>
  </si>
  <si>
    <t>จังหวัดอุทัยธานี</t>
  </si>
  <si>
    <t>14004</t>
  </si>
  <si>
    <t>จังหวัดอุบลราชธานี</t>
  </si>
  <si>
    <t>00000</t>
  </si>
  <si>
    <t>กรุงเทพมหานคร</t>
  </si>
  <si>
    <t>เป้าหมายรวมทั้งประเทศ</t>
  </si>
  <si>
    <t>มากกว่า L3</t>
  </si>
  <si>
    <t>มากกว่า L5</t>
  </si>
  <si>
    <t>เปลี่ยนแปลง (บวก)</t>
  </si>
  <si>
    <t>ร้อยละ</t>
  </si>
  <si>
    <t>หมายเหตุ : ดำเนินการเสร็จเรียบร้อยแล้ว (22ก.ย. 59)</t>
  </si>
  <si>
    <t>ข้อสังเกต :</t>
  </si>
  <si>
    <t>1. รายได้จากการท่องเที่ยวที่ได้แจ้งจังหวัดไปเมื่อวันที่ 1 มิ.ย. 59 และที่ผ่านการพิจารณาของคณะกรรมการฯแล้วได้รับมาเมื่อวันที่ 31 ส.ค. 59 มีความแตกต่างกันในภาพรวม</t>
  </si>
  <si>
    <t xml:space="preserve">     = +11,370.14 ล้านบาท</t>
  </si>
  <si>
    <t>2. บางจังหวัดมีการเปลี่ยนแปลงเพิ่มขึ้น บางจังหวัดมีการเปลี่ยนแปลงลดลง โดยลดลงจำนวน 39+1(กทม) จังหวัด</t>
  </si>
  <si>
    <t>3. จังหวัดที่มีการทักท้วงเรื่องรายได้จากการท่องเที่ยว ได้แก่ กลุ่มอีสานบน 2 กับกลุ่มอีสานล่าง 1 มีการเปลี่ยนแปลงเพิ่มขึ้น</t>
  </si>
  <si>
    <t>ข้อหารือ :</t>
  </si>
  <si>
    <t>ตอบทักท้วงเฉพาะจังหวัด หรือเปลี่ยนแปลงทั้งหมด</t>
  </si>
  <si>
    <t>คววามเห็น จนท :</t>
  </si>
  <si>
    <t>เห็นควรปรับเปลี่ยนข้อมูลทุกจังหวัดให้ถูกต้อง เพื่อไม่ให้เกิดประเด็นปัญหาในการประเมินผล และเป็น baseline ในการพัฒนาตัวชี้วัดนี้ต่อไป</t>
  </si>
  <si>
    <t>รายได้จากการท่องเที่ยวปี 2560</t>
  </si>
  <si>
    <t>12 เดือน 2560</t>
  </si>
  <si>
    <t>from:</t>
  </si>
  <si>
    <r>
      <t>Jirapon khongkheaw</t>
    </r>
    <r>
      <rPr>
        <sz val="11"/>
        <color theme="1"/>
        <rFont val="Tahoma"/>
        <family val="2"/>
        <scheme val="minor"/>
      </rPr>
      <t xml:space="preserve"> </t>
    </r>
    <r>
      <rPr>
        <sz val="10"/>
        <color rgb="FF777777"/>
        <rFont val="Tahoma"/>
        <family val="2"/>
        <scheme val="minor"/>
      </rPr>
      <t>&lt;khongkheaw@hotmail.com&gt;</t>
    </r>
    <r>
      <rPr>
        <sz val="11"/>
        <color theme="1"/>
        <rFont val="Tahoma"/>
        <family val="2"/>
        <scheme val="minor"/>
      </rPr>
      <t xml:space="preserve"> </t>
    </r>
  </si>
  <si>
    <t>to:</t>
  </si>
  <si>
    <t>Anusit Pawattana &lt;a.pawattana@gmail.com&gt;</t>
  </si>
  <si>
    <t>date:</t>
  </si>
  <si>
    <t>Fri, Apr 7, 2017 at 5:03 PM</t>
  </si>
  <si>
    <t>ม44</t>
  </si>
  <si>
    <t>Fri, Aug 25, 2017 at 11:01 AM</t>
  </si>
  <si>
    <t>5 months fisrt</t>
  </si>
  <si>
    <t>5 months second</t>
  </si>
  <si>
    <t>10 months</t>
  </si>
  <si>
    <t>Total 2560</t>
  </si>
  <si>
    <t>รวมรายได้ ปี 2558</t>
  </si>
  <si>
    <t>รอบแรก</t>
  </si>
  <si>
    <t>รวมรายได้ ปี 2560</t>
  </si>
  <si>
    <t>เป้าหมาย</t>
  </si>
  <si>
    <t>รอบสอง</t>
  </si>
  <si>
    <t>เกณฑ์</t>
  </si>
  <si>
    <t>ต.ค. 2559</t>
  </si>
  <si>
    <t>พ.ย. 2559</t>
  </si>
  <si>
    <t>ธ.ค. 2559</t>
  </si>
  <si>
    <t>ม.ค. 2560</t>
  </si>
  <si>
    <t>ก.พ. 2560</t>
  </si>
  <si>
    <t>มี.ค. 2560</t>
  </si>
  <si>
    <t>เม.ย. 2560</t>
  </si>
  <si>
    <t>พ.ค. 2560</t>
  </si>
  <si>
    <t>มิ.ย. 2560</t>
  </si>
  <si>
    <t>ก.ค. 2560</t>
  </si>
  <si>
    <t>Gwt57</t>
  </si>
  <si>
    <t>Gwt58</t>
  </si>
  <si>
    <t>Gwt59</t>
  </si>
  <si>
    <t>GwtAVG</t>
  </si>
  <si>
    <t>GwtCal</t>
  </si>
  <si>
    <t>เมืองหลัก</t>
  </si>
  <si>
    <t>12 เมือง</t>
  </si>
  <si>
    <t>12 plus</t>
  </si>
  <si>
    <t>เขาเล่าว่า</t>
  </si>
  <si>
    <t>Discount</t>
  </si>
  <si>
    <t>TotalGwt</t>
  </si>
  <si>
    <t>Q4</t>
  </si>
  <si>
    <t>Q1</t>
  </si>
  <si>
    <t>Q2</t>
  </si>
  <si>
    <t>Q3</t>
  </si>
  <si>
    <t>ไทย</t>
  </si>
  <si>
    <t>ต่างชาติ</t>
  </si>
  <si>
    <t>รวม</t>
  </si>
  <si>
    <t>รวมปีงบ</t>
  </si>
  <si>
    <t>% Change</t>
  </si>
  <si>
    <t>ปีงบ 2558 แบบที่ 1 รายได้ที่เกิดในจังหวัด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</si>
  <si>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</si>
  <si>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</si>
  <si>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</si>
  <si>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</si>
  <si>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</si>
  <si>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</si>
  <si>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</si>
  <si>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ปีงบประมาณ 2559 แบบที่ 1 รายได้ที่เกิดในจังหวัด</t>
  </si>
  <si>
    <t>สถานการณ์จำนวนนักท่องเที่ยวปัจจุบัน</t>
  </si>
  <si>
    <t xml:space="preserve">จำนวนนักท่องเที่ยวรายเดือน </t>
  </si>
  <si>
    <t>จำนวน (คน)</t>
  </si>
  <si>
    <t>%CH</t>
  </si>
  <si>
    <t>ปี 2558R</t>
  </si>
  <si>
    <t>ปี 2559P</t>
  </si>
  <si>
    <t>59/58</t>
  </si>
  <si>
    <t>ปี 2560P</t>
  </si>
  <si>
    <t>60/59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</si>
  <si>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</si>
  <si>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</si>
  <si>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</si>
  <si>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</si>
  <si>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</si>
  <si>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</si>
  <si>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</si>
  <si>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</si>
  <si>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</si>
  <si>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 xml:space="preserve">ตุลาคม </t>
  </si>
  <si>
    <t>-</t>
  </si>
  <si>
    <t>พฤศจิกายน</t>
  </si>
  <si>
    <t>ธันวาคม</t>
  </si>
  <si>
    <t>หมายเหตุ : จำนวนนักท่องเที่ยวเดือนกุมภาพันธ์ 2559 เป็นข้อมูลประมาณการจากข้อมูลจำนวนผู้เดินทางในท่าอากาศยานหลัก 5 แห่ง</t>
  </si>
  <si>
    <t xml:space="preserve">                  ของสำนักงานตรวจคนเข้าเมือง</t>
  </si>
  <si>
    <t>P: หมายถึง ข้อมูลเบื้องต้น ณ วันที่ 18 พฤศจิกายน 2559</t>
  </si>
  <si>
    <t>สถานการณ์รายได้จากการท่องเที่ยวปัจจุบัน</t>
  </si>
  <si>
    <t xml:space="preserve">รายได้นักท่องเที่ยวรายเดือน </t>
  </si>
  <si>
    <t>รายได้ (ล้านบาท)</t>
  </si>
  <si>
    <t>ปี 2558</t>
  </si>
  <si>
    <t xml:space="preserve">  * หมายถึง ปรับปรุง (Revise) ข้อมูลรายได้เดือนสิงหาคม 2559</t>
  </si>
  <si>
    <t>ที่มา : กรมการท่องเที่ยว</t>
  </si>
  <si>
    <t>แบบที่ 1 รายได้ที่เกิดในจังหวัด</t>
  </si>
  <si>
    <t>รายได้ต่างชาติ</t>
  </si>
  <si>
    <t>รายได้จากนักท่องเที่ยวชาวต่างประเทศของไทย ปี 2557 - 2560</t>
  </si>
  <si>
    <t>(หน่วย: ล้านบาท)</t>
  </si>
  <si>
    <t>Country</t>
  </si>
  <si>
    <t>2559P</t>
  </si>
  <si>
    <t>2560P</t>
  </si>
  <si>
    <t>of Nationality</t>
  </si>
  <si>
    <t>Y</t>
  </si>
  <si>
    <t>Grand Total</t>
  </si>
  <si>
    <t>หมายเหตุ: ข้อมูลเบืองต้น</t>
  </si>
  <si>
    <t>ที่มา: กองเศรษฐกิจการท่องเที่ยวและกีฬา</t>
  </si>
  <si>
    <t>ต่างชาติ : ปรับ</t>
  </si>
  <si>
    <t xml:space="preserve">หมายเหตุ : ใช้เฉพาะตัวชี้วัดของ กพร. เท่านั้น </t>
  </si>
  <si>
    <t>รวมปีงบ 59</t>
  </si>
  <si>
    <t>หมายเหตุ : รายได้จากการท่องเที่ยวรายจังหวัดที่ใช้อยู่ในปัจจุบัน</t>
  </si>
  <si>
    <t>แบบที่ 1 รายได้จากการท่องเที่ยวที่เกิดขึ้นภายในจังหวัด</t>
  </si>
  <si>
    <t xml:space="preserve">แบบที่ 2 รายได้จากการท่องเที่ยวที่จัดทำขึ้นเพื่อใช้ประกอบการรายงานตัวชี้วัดของสำนักงานคณะกรรมการพัฒนาระบบราชการ (กพร.) </t>
  </si>
  <si>
    <t>ปีงบประมาณ 2560 แบบที่ 1 รายได้จากการท่องเที่ยวที่เกิดขึ้นภายในจังหวัด</t>
  </si>
  <si>
    <t>ปีงบ 2557 แบบที่ 1 รายได้ที่เกิดในจังหวัด</t>
  </si>
  <si>
    <t>รวมปีงบ 58</t>
  </si>
  <si>
    <t>รวมปีงบ 57</t>
  </si>
  <si>
    <t>รายได้จากการท่องเที่ยวปีงบประมาณ 2558-2560</t>
  </si>
  <si>
    <t>ปีงบประมาณ 2559  แบบที่ 2 รายได้จากการท่องเที่ยวที่จัดทำขึ้นเพื่อใช้ประกอบการรายงานตัวชี้วัดของ กพร.</t>
  </si>
  <si>
    <t>ปีงบประมาณ 2560  แบบที่ 2 รายได้จากการท่องเที่ยวที่จัดทำขึ้นเพื่อใช้ประกอบการรายงานตัวชี้วัดของ กพร.</t>
  </si>
  <si>
    <t>ปีงบ 2558  แบบที่ 2 รายได้จากการท่องเที่ยวที่จัดทำขึ้นเพื่อใช้ประกอบการรายงานตัวชี้วัดของ กพร.</t>
  </si>
  <si>
    <t xml:space="preserve">    รายได้จากการท่องเที่ยวปีงบประมาณ 2558-2560</t>
  </si>
  <si>
    <t xml:space="preserve">   รายได้จากการท่องเที่ยวปีงบประมาณ 2558-2560</t>
  </si>
  <si>
    <t>ส.ค.</t>
  </si>
  <si>
    <t>ก.ย.</t>
  </si>
  <si>
    <t>รวมปีงบ 60</t>
  </si>
  <si>
    <t>หน่วย : ล้านบาท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</si>
</sst>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.0000_);_(* \(#,##0.0000\);_(* &quot;-&quot;??_);_(@_)"/>
    <numFmt numFmtId="190" formatCode="0.000"/>
    <numFmt numFmtId="191" formatCode="_-* #,##0.0000_-;\-* #,##0.0000_-;_-* &quot;-&quot;??_-;_-@_-"/>
    <numFmt numFmtId="192" formatCode="\+#,##0.00_ ;[Red]\-#,##0.00\ "/>
    <numFmt numFmtId="193" formatCode="\+#,##0.00_ ;\-#,##0.00\ "/>
    <numFmt numFmtId="194" formatCode="&quot;มกราคม (วันที่&quot;\1\-\ ##&quot;)&quot;"/>
    <numFmt numFmtId="195" formatCode="\+#,##0.00;\-#,##0.00"/>
    <numFmt numFmtId="196" formatCode="&quot;กุมภาพันธ์ (วันที่&quot;\1\-\ ##&quot;)&quot;"/>
    <numFmt numFmtId="197" formatCode="&quot;มีนาคม (วันที่&quot;\1\-\ ##&quot;)&quot;"/>
    <numFmt numFmtId="198" formatCode="&quot;เมษายน (วันที่&quot;\1\-\ ##&quot;)&quot;"/>
    <numFmt numFmtId="199" formatCode="&quot;พฤษภาคม (วันที่&quot;\1\-\ ##&quot;)&quot;"/>
    <numFmt numFmtId="200" formatCode="&quot;มิถุนายน (วันที่&quot;\1\-\ ##&quot;)&quot;"/>
    <numFmt numFmtId="201" formatCode="&quot;กรกฏาคม (วันที่&quot;\1\-\ ##&quot;)&quot;"/>
    <numFmt numFmtId="202" formatCode="&quot;สิงหาคม (วันที่&quot;\1\-\ ##&quot;)&quot;"/>
    <numFmt numFmtId="203" formatCode="&quot;กันยายน (วันที่&quot;\1\-\ ##&quot;)&quot;"/>
  </numFmts>
  <fonts count="59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0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b/>
      <sz val="10"/>
      <color rgb="FFC00000"/>
      <name val="Tahoma"/>
      <family val="2"/>
      <scheme val="minor"/>
    </font>
    <font>
      <i/>
      <sz val="10"/>
      <name val="Tahoma"/>
      <family val="2"/>
      <scheme val="minor"/>
    </font>
    <font>
      <sz val="10"/>
      <name val="Arial"/>
      <family val="2"/>
    </font>
    <font>
      <sz val="8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0" tint="-0.249977111117893"/>
      <name val="Tahoma"/>
      <family val="2"/>
      <scheme val="minor"/>
    </font>
    <font>
      <sz val="10"/>
      <color rgb="FF777777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rgb="FFFF0000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0"/>
      <color theme="0" tint="-0.34998626667073579"/>
      <name val="Tahoma"/>
      <family val="2"/>
      <scheme val="minor"/>
    </font>
    <font>
      <b/>
      <sz val="10"/>
      <color theme="0" tint="-0.34998626667073579"/>
      <name val="Tahoma"/>
      <family val="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22"/>
      <color rgb="FF002060"/>
      <name val="Tahoma"/>
      <family val="2"/>
      <scheme val="minor"/>
    </font>
    <font>
      <b/>
      <sz val="11"/>
      <color theme="0"/>
      <name val="Tahoma"/>
      <family val="2"/>
      <scheme val="minor"/>
    </font>
    <font>
      <b/>
      <sz val="20"/>
      <color rgb="FF002060"/>
      <name val="Tahoma"/>
      <family val="2"/>
      <scheme val="minor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  <charset val="222"/>
    </font>
    <font>
      <b/>
      <sz val="14"/>
      <color theme="1"/>
      <name val="Tahoma"/>
      <family val="2"/>
      <scheme val="minor"/>
    </font>
    <font>
      <sz val="11"/>
      <color theme="8" tint="-0.249977111117893"/>
      <name val="Tahoma"/>
      <family val="2"/>
      <scheme val="minor"/>
    </font>
    <font>
      <sz val="11"/>
      <name val="Tahoma"/>
      <family val="2"/>
      <scheme val="minor"/>
    </font>
    <font>
      <b/>
      <sz val="9"/>
      <name val="Arial"/>
      <family val="2"/>
      <charset val="222"/>
    </font>
    <font>
      <b/>
      <sz val="9"/>
      <color rgb="FF7030A0"/>
      <name val="Arial"/>
      <family val="2"/>
      <charset val="222"/>
    </font>
    <font>
      <b/>
      <sz val="9"/>
      <color rgb="FFFF0000"/>
      <name val="Arial"/>
      <family val="2"/>
      <charset val="222"/>
    </font>
    <font>
      <sz val="10"/>
      <name val="Arial"/>
      <family val="2"/>
      <charset val="222"/>
    </font>
    <font>
      <b/>
      <sz val="24"/>
      <name val="Tahoma"/>
      <family val="2"/>
      <scheme val="minor"/>
    </font>
    <font>
      <sz val="24"/>
      <name val="Tahoma"/>
      <family val="2"/>
      <scheme val="minor"/>
    </font>
    <font>
      <b/>
      <sz val="24"/>
      <color theme="0"/>
      <name val="Tahoma"/>
      <family val="2"/>
      <scheme val="minor"/>
    </font>
    <font>
      <sz val="24"/>
      <color theme="0"/>
      <name val="Tahoma"/>
      <family val="2"/>
      <scheme val="minor"/>
    </font>
    <font>
      <sz val="24"/>
      <color theme="1"/>
      <name val="Tahoma"/>
      <family val="2"/>
      <scheme val="minor"/>
    </font>
    <font>
      <b/>
      <sz val="24"/>
      <color theme="0" tint="-4.9989318521683403E-2"/>
      <name val="Tahoma"/>
      <family val="2"/>
      <scheme val="minor"/>
    </font>
    <font>
      <sz val="24"/>
      <color theme="0" tint="-4.9989318521683403E-2"/>
      <name val="Tahoma"/>
      <family val="2"/>
      <scheme val="minor"/>
    </font>
    <font>
      <sz val="24"/>
      <color theme="0" tint="-0.249977111117893"/>
      <name val="Tahoma"/>
      <family val="2"/>
      <scheme val="minor"/>
    </font>
    <font>
      <b/>
      <sz val="24"/>
      <color theme="1"/>
      <name val="Tahoma"/>
      <family val="2"/>
      <scheme val="minor"/>
    </font>
    <font>
      <b/>
      <sz val="28"/>
      <name val="Tahoma"/>
      <family val="2"/>
      <scheme val="minor"/>
    </font>
    <font>
      <sz val="28"/>
      <name val="Tahoma"/>
      <family val="2"/>
      <scheme val="minor"/>
    </font>
    <font>
      <b/>
      <sz val="28"/>
      <color theme="0"/>
      <name val="Tahoma"/>
      <family val="2"/>
      <scheme val="minor"/>
    </font>
    <font>
      <sz val="28"/>
      <color theme="0"/>
      <name val="Tahoma"/>
      <family val="2"/>
      <scheme val="minor"/>
    </font>
    <font>
      <sz val="28"/>
      <color theme="1"/>
      <name val="Tahoma"/>
      <family val="2"/>
      <scheme val="minor"/>
    </font>
    <font>
      <b/>
      <sz val="36"/>
      <name val="Tahoma"/>
      <family val="2"/>
      <scheme val="minor"/>
    </font>
    <font>
      <sz val="36"/>
      <name val="Tahoma"/>
      <family val="2"/>
      <scheme val="minor"/>
    </font>
    <font>
      <b/>
      <sz val="36"/>
      <color theme="0"/>
      <name val="Tahoma"/>
      <family val="2"/>
      <scheme val="minor"/>
    </font>
    <font>
      <sz val="36"/>
      <color theme="0"/>
      <name val="Tahoma"/>
      <family val="2"/>
      <scheme val="minor"/>
    </font>
    <font>
      <sz val="36"/>
      <color theme="1"/>
      <name val="Tahoma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 style="thin">
        <color indexed="64"/>
      </top>
      <bottom style="double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thin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/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dotted">
        <color rgb="FF0070C0"/>
      </right>
      <top/>
      <bottom/>
      <diagonal/>
    </border>
    <border>
      <left style="dotted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dotted">
        <color rgb="FF0070C0"/>
      </right>
      <top style="thin">
        <color rgb="FF0070C0"/>
      </top>
      <bottom style="medium">
        <color rgb="FF0070C0"/>
      </bottom>
      <diagonal/>
    </border>
    <border>
      <left style="dotted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</borders>
  <cellStyleXfs count="57">
    <xf numFmtId="0" fontId="0" fillId="0" borderId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9" fontId="2" fillId="0" borderId="0" applyFont="0" applyFill="0" applyBorder="0" applyAlignment="0" applyProtection="0"/>
    <xf numFmtId="0" fontId="11" fillId="0" borderId="0"/>
    <xf numFmtId="0" fontId="7" fillId="2" borderId="0" applyNumberFormat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8" fillId="0" borderId="1" applyNumberFormat="0" applyFill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/>
    <xf numFmtId="0" fontId="11" fillId="0" borderId="0"/>
    <xf numFmtId="0" fontId="32" fillId="0" borderId="0"/>
    <xf numFmtId="0" fontId="1" fillId="0" borderId="0"/>
    <xf numFmtId="0" fontId="2" fillId="0" borderId="0"/>
    <xf numFmtId="0" fontId="2" fillId="0" borderId="0"/>
  </cellStyleXfs>
  <cellXfs count="469">
    <xf numFmtId="0" fontId="0" fillId="0" borderId="0" xfId="0"/>
    <xf numFmtId="0" fontId="3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188" fontId="6" fillId="0" borderId="0" xfId="4" applyNumberFormat="1" applyFont="1" applyFill="1" applyBorder="1" applyAlignment="1">
      <alignment vertical="center" wrapText="1"/>
    </xf>
    <xf numFmtId="0" fontId="3" fillId="0" borderId="0" xfId="5" applyNumberFormat="1" applyFont="1" applyFill="1" applyBorder="1" applyAlignment="1">
      <alignment vertical="center"/>
    </xf>
    <xf numFmtId="0" fontId="4" fillId="0" borderId="0" xfId="5" applyNumberFormat="1" applyFont="1" applyFill="1" applyBorder="1" applyAlignment="1">
      <alignment vertical="center"/>
    </xf>
    <xf numFmtId="188" fontId="6" fillId="0" borderId="0" xfId="4" applyNumberFormat="1" applyFont="1" applyFill="1" applyBorder="1" applyAlignment="1">
      <alignment vertical="center"/>
    </xf>
    <xf numFmtId="188" fontId="3" fillId="0" borderId="0" xfId="4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 wrapText="1"/>
    </xf>
    <xf numFmtId="43" fontId="6" fillId="0" borderId="0" xfId="3" applyNumberFormat="1" applyFont="1" applyFill="1" applyBorder="1" applyAlignment="1">
      <alignment vertical="center" wrapText="1"/>
    </xf>
    <xf numFmtId="0" fontId="6" fillId="0" borderId="0" xfId="3" applyFont="1" applyFill="1" applyBorder="1" applyAlignment="1">
      <alignment vertical="center" wrapText="1"/>
    </xf>
    <xf numFmtId="43" fontId="3" fillId="0" borderId="0" xfId="3" applyNumberFormat="1" applyFont="1" applyFill="1" applyBorder="1" applyAlignment="1">
      <alignment vertical="center" wrapText="1"/>
    </xf>
    <xf numFmtId="188" fontId="3" fillId="0" borderId="0" xfId="4" applyNumberFormat="1" applyFont="1" applyFill="1" applyBorder="1" applyAlignment="1">
      <alignment vertical="center" wrapText="1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3" fillId="0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vertical="center"/>
    </xf>
    <xf numFmtId="0" fontId="3" fillId="0" borderId="3" xfId="6" applyFont="1" applyFill="1" applyBorder="1" applyAlignment="1">
      <alignment vertical="center"/>
    </xf>
    <xf numFmtId="0" fontId="4" fillId="0" borderId="4" xfId="3" applyFont="1" applyFill="1" applyBorder="1" applyAlignment="1">
      <alignment vertical="center"/>
    </xf>
    <xf numFmtId="188" fontId="6" fillId="4" borderId="0" xfId="4" applyNumberFormat="1" applyFont="1" applyFill="1" applyBorder="1" applyAlignment="1">
      <alignment vertical="center" wrapText="1"/>
    </xf>
    <xf numFmtId="0" fontId="4" fillId="0" borderId="5" xfId="3" applyFont="1" applyFill="1" applyBorder="1" applyAlignment="1">
      <alignment vertical="center"/>
    </xf>
    <xf numFmtId="0" fontId="4" fillId="0" borderId="6" xfId="3" applyFont="1" applyFill="1" applyBorder="1" applyAlignment="1">
      <alignment vertical="center"/>
    </xf>
    <xf numFmtId="0" fontId="4" fillId="5" borderId="0" xfId="3" applyFont="1" applyFill="1" applyBorder="1" applyAlignment="1">
      <alignment vertical="center"/>
    </xf>
    <xf numFmtId="0" fontId="5" fillId="6" borderId="0" xfId="3" applyFont="1" applyFill="1" applyBorder="1" applyAlignment="1">
      <alignment vertical="center"/>
    </xf>
    <xf numFmtId="188" fontId="6" fillId="7" borderId="0" xfId="4" applyNumberFormat="1" applyFont="1" applyFill="1" applyBorder="1" applyAlignment="1">
      <alignment vertical="center" wrapText="1"/>
    </xf>
    <xf numFmtId="188" fontId="6" fillId="8" borderId="0" xfId="4" applyNumberFormat="1" applyFont="1" applyFill="1" applyBorder="1" applyAlignment="1">
      <alignment vertical="center" wrapText="1"/>
    </xf>
    <xf numFmtId="188" fontId="8" fillId="0" borderId="0" xfId="4" applyNumberFormat="1" applyFont="1" applyFill="1" applyBorder="1" applyAlignment="1">
      <alignment vertical="center"/>
    </xf>
    <xf numFmtId="188" fontId="8" fillId="0" borderId="0" xfId="4" applyNumberFormat="1" applyFont="1" applyFill="1" applyBorder="1" applyAlignment="1">
      <alignment horizontal="right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 wrapText="1"/>
    </xf>
    <xf numFmtId="3" fontId="3" fillId="0" borderId="0" xfId="6" applyNumberFormat="1" applyFont="1" applyFill="1" applyBorder="1" applyAlignment="1">
      <alignment horizontal="center" vertical="center"/>
    </xf>
    <xf numFmtId="3" fontId="3" fillId="0" borderId="0" xfId="6" applyNumberFormat="1" applyFont="1" applyFill="1" applyBorder="1" applyAlignment="1">
      <alignment horizontal="center" vertical="center" wrapText="1"/>
    </xf>
    <xf numFmtId="0" fontId="4" fillId="0" borderId="0" xfId="5" applyNumberFormat="1" applyFont="1" applyFill="1" applyBorder="1" applyAlignment="1">
      <alignment horizontal="center" vertical="center"/>
    </xf>
    <xf numFmtId="0" fontId="4" fillId="0" borderId="7" xfId="5" applyNumberFormat="1" applyFont="1" applyFill="1" applyBorder="1" applyAlignment="1">
      <alignment vertical="center"/>
    </xf>
    <xf numFmtId="43" fontId="4" fillId="0" borderId="7" xfId="4" applyFont="1" applyFill="1" applyBorder="1" applyAlignment="1">
      <alignment vertical="center"/>
    </xf>
    <xf numFmtId="43" fontId="10" fillId="0" borderId="0" xfId="4" applyNumberFormat="1" applyFont="1" applyFill="1" applyBorder="1" applyAlignment="1">
      <alignment vertical="center"/>
    </xf>
    <xf numFmtId="10" fontId="4" fillId="0" borderId="0" xfId="7" applyNumberFormat="1" applyFont="1" applyFill="1" applyBorder="1" applyAlignment="1">
      <alignment vertical="center"/>
    </xf>
    <xf numFmtId="43" fontId="4" fillId="0" borderId="7" xfId="4" applyNumberFormat="1" applyFont="1" applyFill="1" applyBorder="1" applyAlignment="1">
      <alignment vertical="center"/>
    </xf>
    <xf numFmtId="43" fontId="4" fillId="0" borderId="0" xfId="4" applyFont="1" applyFill="1" applyBorder="1" applyAlignment="1">
      <alignment vertical="center"/>
    </xf>
    <xf numFmtId="43" fontId="4" fillId="0" borderId="0" xfId="4" applyNumberFormat="1" applyFont="1" applyFill="1" applyBorder="1" applyAlignment="1">
      <alignment vertical="center"/>
    </xf>
    <xf numFmtId="189" fontId="4" fillId="0" borderId="0" xfId="1" applyNumberFormat="1" applyFont="1" applyFill="1" applyBorder="1" applyAlignment="1">
      <alignment vertical="center"/>
    </xf>
    <xf numFmtId="187" fontId="4" fillId="10" borderId="0" xfId="3" applyNumberFormat="1" applyFont="1" applyFill="1" applyBorder="1" applyAlignment="1">
      <alignment vertical="center"/>
    </xf>
    <xf numFmtId="43" fontId="4" fillId="0" borderId="0" xfId="3" applyNumberFormat="1" applyFont="1" applyFill="1" applyBorder="1" applyAlignment="1">
      <alignment vertical="center"/>
    </xf>
    <xf numFmtId="43" fontId="10" fillId="0" borderId="0" xfId="4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horizontal="center" vertical="center"/>
    </xf>
    <xf numFmtId="0" fontId="4" fillId="0" borderId="0" xfId="8" applyNumberFormat="1" applyFont="1" applyFill="1" applyBorder="1" applyAlignment="1">
      <alignment horizontal="left" vertical="center"/>
    </xf>
    <xf numFmtId="190" fontId="4" fillId="0" borderId="0" xfId="7" applyNumberFormat="1" applyFont="1" applyFill="1" applyBorder="1" applyAlignment="1">
      <alignment vertical="center"/>
    </xf>
    <xf numFmtId="187" fontId="4" fillId="0" borderId="0" xfId="3" applyNumberFormat="1" applyFont="1" applyFill="1" applyBorder="1" applyAlignment="1">
      <alignment vertical="center"/>
    </xf>
    <xf numFmtId="43" fontId="4" fillId="0" borderId="8" xfId="4" applyFont="1" applyFill="1" applyBorder="1" applyAlignment="1">
      <alignment vertical="center"/>
    </xf>
    <xf numFmtId="0" fontId="4" fillId="0" borderId="9" xfId="3" applyFont="1" applyFill="1" applyBorder="1" applyAlignment="1">
      <alignment vertical="center"/>
    </xf>
    <xf numFmtId="43" fontId="4" fillId="10" borderId="8" xfId="4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191" fontId="5" fillId="0" borderId="0" xfId="4" applyNumberFormat="1" applyFont="1" applyFill="1" applyBorder="1" applyAlignment="1">
      <alignment horizontal="center" vertical="center"/>
    </xf>
    <xf numFmtId="43" fontId="5" fillId="0" borderId="0" xfId="3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43" fontId="5" fillId="0" borderId="11" xfId="3" applyNumberFormat="1" applyFont="1" applyFill="1" applyBorder="1" applyAlignment="1">
      <alignment vertical="center"/>
    </xf>
    <xf numFmtId="191" fontId="5" fillId="0" borderId="11" xfId="4" applyNumberFormat="1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87" fontId="4" fillId="11" borderId="0" xfId="3" applyNumberFormat="1" applyFont="1" applyFill="1" applyBorder="1" applyAlignment="1">
      <alignment vertical="center"/>
    </xf>
    <xf numFmtId="187" fontId="4" fillId="0" borderId="0" xfId="1" applyFont="1" applyFill="1" applyBorder="1" applyAlignment="1">
      <alignment vertical="center"/>
    </xf>
    <xf numFmtId="187" fontId="5" fillId="0" borderId="0" xfId="1" applyFont="1" applyFill="1" applyBorder="1" applyAlignment="1">
      <alignment vertical="center"/>
    </xf>
    <xf numFmtId="187" fontId="4" fillId="12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4" fillId="0" borderId="0" xfId="5" applyNumberFormat="1" applyFont="1" applyFill="1" applyBorder="1" applyAlignment="1">
      <alignment horizontal="left" vertical="center"/>
    </xf>
    <xf numFmtId="188" fontId="4" fillId="0" borderId="0" xfId="4" applyNumberFormat="1" applyFont="1" applyFill="1" applyBorder="1" applyAlignment="1">
      <alignment vertical="center" wrapText="1"/>
    </xf>
    <xf numFmtId="188" fontId="8" fillId="0" borderId="0" xfId="4" applyNumberFormat="1" applyFont="1" applyFill="1" applyBorder="1" applyAlignment="1">
      <alignment vertical="center" wrapText="1"/>
    </xf>
    <xf numFmtId="188" fontId="4" fillId="7" borderId="0" xfId="4" applyNumberFormat="1" applyFont="1" applyFill="1" applyBorder="1" applyAlignment="1">
      <alignment vertical="center" wrapText="1"/>
    </xf>
    <xf numFmtId="0" fontId="4" fillId="12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4" fillId="13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center" vertical="center"/>
    </xf>
    <xf numFmtId="188" fontId="16" fillId="11" borderId="0" xfId="4" applyNumberFormat="1" applyFont="1" applyFill="1" applyBorder="1" applyAlignment="1">
      <alignment vertical="center"/>
    </xf>
    <xf numFmtId="188" fontId="16" fillId="12" borderId="0" xfId="4" applyNumberFormat="1" applyFont="1" applyFill="1" applyBorder="1" applyAlignment="1">
      <alignment vertical="center"/>
    </xf>
    <xf numFmtId="188" fontId="16" fillId="14" borderId="0" xfId="4" applyNumberFormat="1" applyFont="1" applyFill="1" applyBorder="1" applyAlignment="1">
      <alignment vertical="center"/>
    </xf>
    <xf numFmtId="188" fontId="16" fillId="0" borderId="0" xfId="4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5" fillId="3" borderId="0" xfId="6" applyFont="1" applyFill="1" applyBorder="1" applyAlignment="1">
      <alignment horizontal="center" vertical="center"/>
    </xf>
    <xf numFmtId="0" fontId="16" fillId="11" borderId="0" xfId="6" applyFont="1" applyFill="1" applyBorder="1" applyAlignment="1">
      <alignment horizontal="center" vertical="center"/>
    </xf>
    <xf numFmtId="0" fontId="16" fillId="9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13" fillId="0" borderId="0" xfId="6" applyFont="1" applyFill="1" applyBorder="1" applyAlignment="1">
      <alignment horizontal="center" vertical="center"/>
    </xf>
    <xf numFmtId="10" fontId="4" fillId="0" borderId="0" xfId="2" applyNumberFormat="1" applyFont="1" applyFill="1" applyBorder="1" applyAlignment="1">
      <alignment vertical="center"/>
    </xf>
    <xf numFmtId="10" fontId="4" fillId="0" borderId="0" xfId="6" applyNumberFormat="1" applyFont="1" applyFill="1" applyBorder="1" applyAlignment="1">
      <alignment vertical="center"/>
    </xf>
    <xf numFmtId="187" fontId="4" fillId="9" borderId="0" xfId="6" applyNumberFormat="1" applyFont="1" applyFill="1" applyBorder="1" applyAlignment="1">
      <alignment vertical="center"/>
    </xf>
    <xf numFmtId="43" fontId="3" fillId="0" borderId="0" xfId="4" applyFont="1" applyFill="1" applyBorder="1" applyAlignment="1">
      <alignment vertical="center"/>
    </xf>
    <xf numFmtId="187" fontId="13" fillId="0" borderId="0" xfId="6" applyNumberFormat="1" applyFont="1" applyFill="1" applyBorder="1" applyAlignment="1">
      <alignment vertical="center"/>
    </xf>
    <xf numFmtId="43" fontId="4" fillId="0" borderId="0" xfId="4" applyFont="1" applyFill="1" applyBorder="1" applyAlignment="1">
      <alignment horizontal="center" vertical="center"/>
    </xf>
    <xf numFmtId="43" fontId="3" fillId="0" borderId="0" xfId="3" applyNumberFormat="1" applyFont="1" applyFill="1" applyBorder="1" applyAlignment="1">
      <alignment vertical="center"/>
    </xf>
    <xf numFmtId="49" fontId="4" fillId="0" borderId="0" xfId="5" applyNumberFormat="1" applyFont="1" applyFill="1" applyBorder="1" applyAlignment="1">
      <alignment horizontal="left" vertical="center"/>
    </xf>
    <xf numFmtId="10" fontId="5" fillId="3" borderId="0" xfId="2" applyNumberFormat="1" applyFont="1" applyFill="1" applyBorder="1" applyAlignment="1">
      <alignment vertical="center"/>
    </xf>
    <xf numFmtId="0" fontId="4" fillId="0" borderId="0" xfId="8" applyNumberFormat="1" applyFont="1" applyFill="1" applyBorder="1" applyAlignment="1">
      <alignment horizontal="center" vertical="center"/>
    </xf>
    <xf numFmtId="190" fontId="3" fillId="0" borderId="0" xfId="7" applyNumberFormat="1" applyFont="1" applyFill="1" applyBorder="1" applyAlignment="1">
      <alignment vertical="center"/>
    </xf>
    <xf numFmtId="187" fontId="13" fillId="0" borderId="0" xfId="3" applyNumberFormat="1" applyFont="1" applyFill="1" applyBorder="1" applyAlignment="1">
      <alignment vertical="center"/>
    </xf>
    <xf numFmtId="43" fontId="3" fillId="9" borderId="8" xfId="4" applyFont="1" applyFill="1" applyBorder="1" applyAlignment="1">
      <alignment vertical="center"/>
    </xf>
    <xf numFmtId="43" fontId="3" fillId="0" borderId="8" xfId="4" applyFont="1" applyFill="1" applyBorder="1" applyAlignment="1">
      <alignment vertical="center"/>
    </xf>
    <xf numFmtId="43" fontId="17" fillId="0" borderId="8" xfId="4" applyFont="1" applyFill="1" applyBorder="1" applyAlignment="1">
      <alignment vertical="center"/>
    </xf>
    <xf numFmtId="43" fontId="4" fillId="0" borderId="8" xfId="4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left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4" fillId="9" borderId="0" xfId="3" applyFont="1" applyFill="1" applyBorder="1" applyAlignment="1">
      <alignment vertical="center"/>
    </xf>
    <xf numFmtId="0" fontId="19" fillId="0" borderId="0" xfId="3" applyFont="1" applyFill="1" applyBorder="1" applyAlignment="1">
      <alignment vertical="center"/>
    </xf>
    <xf numFmtId="188" fontId="20" fillId="0" borderId="0" xfId="4" applyNumberFormat="1" applyFont="1" applyFill="1" applyBorder="1" applyAlignment="1">
      <alignment vertical="center"/>
    </xf>
    <xf numFmtId="188" fontId="20" fillId="0" borderId="0" xfId="4" applyNumberFormat="1" applyFont="1" applyFill="1" applyBorder="1" applyAlignment="1">
      <alignment vertical="center" wrapText="1"/>
    </xf>
    <xf numFmtId="0" fontId="20" fillId="0" borderId="0" xfId="6" applyFont="1" applyFill="1" applyBorder="1" applyAlignment="1">
      <alignment horizontal="center" vertical="center"/>
    </xf>
    <xf numFmtId="43" fontId="19" fillId="0" borderId="0" xfId="4" applyFont="1" applyFill="1" applyBorder="1" applyAlignment="1">
      <alignment vertical="center"/>
    </xf>
    <xf numFmtId="190" fontId="19" fillId="0" borderId="0" xfId="7" applyNumberFormat="1" applyFont="1" applyFill="1" applyBorder="1" applyAlignment="1">
      <alignment vertical="center"/>
    </xf>
    <xf numFmtId="43" fontId="19" fillId="0" borderId="8" xfId="4" applyFont="1" applyFill="1" applyBorder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188" fontId="0" fillId="0" borderId="0" xfId="25" applyNumberFormat="1" applyFont="1"/>
    <xf numFmtId="43" fontId="0" fillId="20" borderId="0" xfId="25" applyFont="1" applyFill="1"/>
    <xf numFmtId="43" fontId="0" fillId="0" borderId="0" xfId="25" applyFont="1" applyFill="1"/>
    <xf numFmtId="43" fontId="0" fillId="0" borderId="0" xfId="25" applyFont="1"/>
    <xf numFmtId="0" fontId="33" fillId="0" borderId="0" xfId="0" applyFont="1" applyFill="1" applyAlignment="1">
      <alignment horizontal="center"/>
    </xf>
    <xf numFmtId="0" fontId="0" fillId="0" borderId="0" xfId="0" applyFill="1"/>
    <xf numFmtId="0" fontId="34" fillId="0" borderId="0" xfId="0" applyFont="1" applyFill="1"/>
    <xf numFmtId="0" fontId="35" fillId="0" borderId="0" xfId="0" applyFont="1" applyAlignment="1">
      <alignment horizontal="left"/>
    </xf>
    <xf numFmtId="0" fontId="36" fillId="0" borderId="45" xfId="0" applyFont="1" applyFill="1" applyBorder="1" applyAlignment="1">
      <alignment vertical="center"/>
    </xf>
    <xf numFmtId="1" fontId="37" fillId="0" borderId="45" xfId="0" applyNumberFormat="1" applyFont="1" applyFill="1" applyBorder="1" applyAlignment="1">
      <alignment horizontal="center" vertical="center"/>
    </xf>
    <xf numFmtId="1" fontId="38" fillId="0" borderId="45" xfId="0" applyNumberFormat="1" applyFont="1" applyFill="1" applyBorder="1" applyAlignment="1">
      <alignment horizontal="center" vertical="center"/>
    </xf>
    <xf numFmtId="1" fontId="36" fillId="0" borderId="45" xfId="0" applyNumberFormat="1" applyFont="1" applyFill="1" applyBorder="1" applyAlignment="1">
      <alignment horizontal="center" vertical="center"/>
    </xf>
    <xf numFmtId="0" fontId="36" fillId="0" borderId="46" xfId="0" applyFont="1" applyFill="1" applyBorder="1" applyAlignment="1">
      <alignment vertical="center"/>
    </xf>
    <xf numFmtId="1" fontId="37" fillId="0" borderId="46" xfId="0" applyNumberFormat="1" applyFont="1" applyFill="1" applyBorder="1" applyAlignment="1">
      <alignment horizontal="center" vertical="center"/>
    </xf>
    <xf numFmtId="1" fontId="38" fillId="0" borderId="46" xfId="0" applyNumberFormat="1" applyFont="1" applyFill="1" applyBorder="1" applyAlignment="1">
      <alignment horizontal="center" vertical="center"/>
    </xf>
    <xf numFmtId="1" fontId="36" fillId="0" borderId="46" xfId="0" applyNumberFormat="1" applyFont="1" applyFill="1" applyBorder="1" applyAlignment="1">
      <alignment horizontal="center" vertical="center"/>
    </xf>
    <xf numFmtId="4" fontId="37" fillId="0" borderId="46" xfId="0" applyNumberFormat="1" applyFont="1" applyFill="1" applyBorder="1" applyAlignment="1">
      <alignment horizontal="right" vertical="center"/>
    </xf>
    <xf numFmtId="4" fontId="38" fillId="0" borderId="46" xfId="0" applyNumberFormat="1" applyFont="1" applyFill="1" applyBorder="1" applyAlignment="1">
      <alignment horizontal="right" vertical="center"/>
    </xf>
    <xf numFmtId="4" fontId="36" fillId="0" borderId="46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vertical="center"/>
    </xf>
    <xf numFmtId="0" fontId="1" fillId="0" borderId="0" xfId="34"/>
    <xf numFmtId="0" fontId="1" fillId="20" borderId="0" xfId="34" applyFill="1"/>
    <xf numFmtId="3" fontId="23" fillId="21" borderId="14" xfId="34" applyNumberFormat="1" applyFont="1" applyFill="1" applyBorder="1"/>
    <xf numFmtId="0" fontId="21" fillId="21" borderId="14" xfId="34" applyFont="1" applyFill="1" applyBorder="1" applyAlignment="1">
      <alignment horizontal="center"/>
    </xf>
    <xf numFmtId="3" fontId="21" fillId="21" borderId="15" xfId="34" applyNumberFormat="1" applyFont="1" applyFill="1" applyBorder="1" applyAlignment="1">
      <alignment horizontal="center"/>
    </xf>
    <xf numFmtId="0" fontId="21" fillId="21" borderId="16" xfId="34" applyFont="1" applyFill="1" applyBorder="1" applyAlignment="1">
      <alignment horizontal="center"/>
    </xf>
    <xf numFmtId="0" fontId="21" fillId="21" borderId="15" xfId="34" applyFont="1" applyFill="1" applyBorder="1" applyAlignment="1">
      <alignment horizontal="center"/>
    </xf>
    <xf numFmtId="0" fontId="23" fillId="21" borderId="17" xfId="34" applyFont="1" applyFill="1" applyBorder="1"/>
    <xf numFmtId="0" fontId="21" fillId="21" borderId="18" xfId="34" applyFont="1" applyFill="1" applyBorder="1" applyAlignment="1">
      <alignment horizontal="center"/>
    </xf>
    <xf numFmtId="3" fontId="21" fillId="21" borderId="19" xfId="34" applyNumberFormat="1" applyFont="1" applyFill="1" applyBorder="1" applyAlignment="1">
      <alignment horizontal="center"/>
    </xf>
    <xf numFmtId="0" fontId="21" fillId="21" borderId="20" xfId="34" applyFont="1" applyFill="1" applyBorder="1" applyAlignment="1">
      <alignment horizontal="center"/>
    </xf>
    <xf numFmtId="0" fontId="21" fillId="21" borderId="0" xfId="34" applyFont="1" applyFill="1" applyBorder="1" applyAlignment="1">
      <alignment horizontal="center"/>
    </xf>
    <xf numFmtId="0" fontId="23" fillId="21" borderId="23" xfId="34" applyFont="1" applyFill="1" applyBorder="1"/>
    <xf numFmtId="0" fontId="21" fillId="21" borderId="23" xfId="34" applyFont="1" applyFill="1" applyBorder="1" applyAlignment="1">
      <alignment horizontal="center"/>
    </xf>
    <xf numFmtId="0" fontId="21" fillId="21" borderId="24" xfId="34" applyFont="1" applyFill="1" applyBorder="1" applyAlignment="1">
      <alignment horizontal="center"/>
    </xf>
    <xf numFmtId="0" fontId="21" fillId="21" borderId="25" xfId="34" quotePrefix="1" applyFont="1" applyFill="1" applyBorder="1" applyAlignment="1">
      <alignment horizontal="center"/>
    </xf>
    <xf numFmtId="0" fontId="21" fillId="21" borderId="26" xfId="34" applyFont="1" applyFill="1" applyBorder="1" applyAlignment="1">
      <alignment horizontal="center"/>
    </xf>
    <xf numFmtId="0" fontId="21" fillId="21" borderId="27" xfId="34" applyFont="1" applyFill="1" applyBorder="1" applyAlignment="1">
      <alignment horizontal="center"/>
    </xf>
    <xf numFmtId="0" fontId="21" fillId="21" borderId="28" xfId="34" applyFont="1" applyFill="1" applyBorder="1" applyAlignment="1">
      <alignment horizontal="center"/>
    </xf>
    <xf numFmtId="3" fontId="21" fillId="21" borderId="29" xfId="34" quotePrefix="1" applyNumberFormat="1" applyFont="1" applyFill="1" applyBorder="1" applyAlignment="1">
      <alignment horizontal="center"/>
    </xf>
    <xf numFmtId="3" fontId="21" fillId="21" borderId="30" xfId="34" quotePrefix="1" applyNumberFormat="1" applyFont="1" applyFill="1" applyBorder="1" applyAlignment="1">
      <alignment horizontal="center"/>
    </xf>
    <xf numFmtId="3" fontId="1" fillId="0" borderId="0" xfId="34" applyNumberFormat="1"/>
    <xf numFmtId="0" fontId="1" fillId="22" borderId="17" xfId="34" applyFill="1" applyBorder="1"/>
    <xf numFmtId="3" fontId="1" fillId="22" borderId="17" xfId="34" applyNumberFormat="1" applyFill="1" applyBorder="1"/>
    <xf numFmtId="3" fontId="1" fillId="22" borderId="31" xfId="34" applyNumberFormat="1" applyFill="1" applyBorder="1"/>
    <xf numFmtId="193" fontId="1" fillId="22" borderId="32" xfId="34" applyNumberFormat="1" applyFill="1" applyBorder="1"/>
    <xf numFmtId="194" fontId="1" fillId="22" borderId="0" xfId="34" applyNumberFormat="1" applyFill="1" applyBorder="1" applyAlignment="1">
      <alignment horizontal="left"/>
    </xf>
    <xf numFmtId="3" fontId="1" fillId="22" borderId="33" xfId="34" applyNumberFormat="1" applyFill="1" applyBorder="1"/>
    <xf numFmtId="3" fontId="1" fillId="22" borderId="34" xfId="34" applyNumberFormat="1" applyFill="1" applyBorder="1"/>
    <xf numFmtId="195" fontId="1" fillId="22" borderId="35" xfId="34" applyNumberFormat="1" applyFill="1" applyBorder="1"/>
    <xf numFmtId="195" fontId="1" fillId="22" borderId="36" xfId="34" applyNumberFormat="1" applyFill="1" applyBorder="1"/>
    <xf numFmtId="3" fontId="22" fillId="0" borderId="0" xfId="34" applyNumberFormat="1" applyFont="1"/>
    <xf numFmtId="195" fontId="1" fillId="0" borderId="0" xfId="34" applyNumberFormat="1"/>
    <xf numFmtId="0" fontId="1" fillId="20" borderId="17" xfId="34" applyFill="1" applyBorder="1"/>
    <xf numFmtId="3" fontId="1" fillId="20" borderId="17" xfId="34" applyNumberFormat="1" applyFill="1" applyBorder="1"/>
    <xf numFmtId="3" fontId="1" fillId="20" borderId="31" xfId="34" applyNumberFormat="1" applyFill="1" applyBorder="1"/>
    <xf numFmtId="193" fontId="1" fillId="20" borderId="32" xfId="34" applyNumberFormat="1" applyFill="1" applyBorder="1"/>
    <xf numFmtId="196" fontId="1" fillId="20" borderId="0" xfId="34" applyNumberFormat="1" applyFill="1" applyBorder="1" applyAlignment="1">
      <alignment horizontal="left"/>
    </xf>
    <xf numFmtId="3" fontId="1" fillId="20" borderId="33" xfId="34" applyNumberFormat="1" applyFill="1" applyBorder="1" applyAlignment="1">
      <alignment horizontal="right"/>
    </xf>
    <xf numFmtId="3" fontId="1" fillId="20" borderId="31" xfId="34" applyNumberFormat="1" applyFill="1" applyBorder="1" applyAlignment="1">
      <alignment horizontal="right"/>
    </xf>
    <xf numFmtId="3" fontId="1" fillId="20" borderId="34" xfId="34" applyNumberFormat="1" applyFill="1" applyBorder="1" applyAlignment="1">
      <alignment horizontal="right"/>
    </xf>
    <xf numFmtId="195" fontId="1" fillId="20" borderId="35" xfId="34" applyNumberFormat="1" applyFill="1" applyBorder="1" applyAlignment="1">
      <alignment horizontal="right"/>
    </xf>
    <xf numFmtId="195" fontId="1" fillId="20" borderId="36" xfId="34" applyNumberFormat="1" applyFill="1" applyBorder="1" applyAlignment="1">
      <alignment horizontal="right"/>
    </xf>
    <xf numFmtId="197" fontId="1" fillId="22" borderId="0" xfId="34" applyNumberFormat="1" applyFill="1" applyBorder="1" applyAlignment="1">
      <alignment horizontal="left"/>
    </xf>
    <xf numFmtId="3" fontId="1" fillId="22" borderId="33" xfId="34" applyNumberFormat="1" applyFill="1" applyBorder="1" applyAlignment="1">
      <alignment horizontal="right"/>
    </xf>
    <xf numFmtId="3" fontId="1" fillId="22" borderId="31" xfId="34" applyNumberFormat="1" applyFill="1" applyBorder="1" applyAlignment="1">
      <alignment horizontal="right"/>
    </xf>
    <xf numFmtId="3" fontId="1" fillId="22" borderId="34" xfId="34" applyNumberFormat="1" applyFill="1" applyBorder="1" applyAlignment="1">
      <alignment horizontal="right"/>
    </xf>
    <xf numFmtId="195" fontId="1" fillId="22" borderId="35" xfId="34" applyNumberFormat="1" applyFill="1" applyBorder="1" applyAlignment="1">
      <alignment horizontal="right"/>
    </xf>
    <xf numFmtId="195" fontId="1" fillId="22" borderId="36" xfId="34" applyNumberFormat="1" applyFill="1" applyBorder="1" applyAlignment="1">
      <alignment horizontal="right"/>
    </xf>
    <xf numFmtId="198" fontId="1" fillId="20" borderId="0" xfId="34" applyNumberFormat="1" applyFill="1" applyBorder="1" applyAlignment="1">
      <alignment horizontal="left"/>
    </xf>
    <xf numFmtId="199" fontId="1" fillId="22" borderId="0" xfId="34" applyNumberFormat="1" applyFill="1" applyBorder="1" applyAlignment="1">
      <alignment horizontal="left"/>
    </xf>
    <xf numFmtId="200" fontId="1" fillId="20" borderId="0" xfId="34" applyNumberFormat="1" applyFill="1" applyBorder="1" applyAlignment="1">
      <alignment horizontal="left"/>
    </xf>
    <xf numFmtId="201" fontId="1" fillId="22" borderId="0" xfId="34" applyNumberFormat="1" applyFill="1" applyBorder="1" applyAlignment="1">
      <alignment horizontal="left"/>
    </xf>
    <xf numFmtId="202" fontId="1" fillId="20" borderId="0" xfId="34" applyNumberFormat="1" applyFill="1" applyBorder="1" applyAlignment="1">
      <alignment horizontal="left"/>
    </xf>
    <xf numFmtId="3" fontId="1" fillId="0" borderId="34" xfId="34" applyNumberFormat="1" applyFill="1" applyBorder="1" applyAlignment="1">
      <alignment horizontal="right"/>
    </xf>
    <xf numFmtId="203" fontId="1" fillId="22" borderId="0" xfId="34" applyNumberFormat="1" applyFill="1" applyBorder="1" applyAlignment="1">
      <alignment horizontal="left"/>
    </xf>
    <xf numFmtId="3" fontId="1" fillId="20" borderId="0" xfId="34" applyNumberFormat="1" applyFill="1" applyBorder="1"/>
    <xf numFmtId="0" fontId="2" fillId="22" borderId="17" xfId="34" applyFont="1" applyFill="1" applyBorder="1"/>
    <xf numFmtId="3" fontId="1" fillId="22" borderId="0" xfId="34" applyNumberFormat="1" applyFill="1" applyBorder="1"/>
    <xf numFmtId="0" fontId="25" fillId="21" borderId="37" xfId="34" applyFont="1" applyFill="1" applyBorder="1" applyAlignment="1">
      <alignment horizontal="center"/>
    </xf>
    <xf numFmtId="3" fontId="25" fillId="21" borderId="37" xfId="34" applyNumberFormat="1" applyFont="1" applyFill="1" applyBorder="1"/>
    <xf numFmtId="3" fontId="25" fillId="21" borderId="38" xfId="34" applyNumberFormat="1" applyFont="1" applyFill="1" applyBorder="1"/>
    <xf numFmtId="193" fontId="25" fillId="21" borderId="39" xfId="34" applyNumberFormat="1" applyFont="1" applyFill="1" applyBorder="1"/>
    <xf numFmtId="0" fontId="25" fillId="21" borderId="40" xfId="34" applyFont="1" applyFill="1" applyBorder="1" applyAlignment="1">
      <alignment horizontal="center"/>
    </xf>
    <xf numFmtId="3" fontId="25" fillId="21" borderId="41" xfId="34" applyNumberFormat="1" applyFont="1" applyFill="1" applyBorder="1" applyAlignment="1">
      <alignment horizontal="right"/>
    </xf>
    <xf numFmtId="3" fontId="25" fillId="21" borderId="38" xfId="34" applyNumberFormat="1" applyFont="1" applyFill="1" applyBorder="1" applyAlignment="1">
      <alignment horizontal="right"/>
    </xf>
    <xf numFmtId="3" fontId="25" fillId="21" borderId="42" xfId="34" applyNumberFormat="1" applyFont="1" applyFill="1" applyBorder="1" applyAlignment="1">
      <alignment horizontal="right"/>
    </xf>
    <xf numFmtId="195" fontId="25" fillId="21" borderId="43" xfId="34" applyNumberFormat="1" applyFont="1" applyFill="1" applyBorder="1" applyAlignment="1">
      <alignment horizontal="right"/>
    </xf>
    <xf numFmtId="195" fontId="25" fillId="21" borderId="44" xfId="34" applyNumberFormat="1" applyFont="1" applyFill="1" applyBorder="1" applyAlignment="1">
      <alignment horizontal="right"/>
    </xf>
    <xf numFmtId="188" fontId="22" fillId="0" borderId="0" xfId="34" applyNumberFormat="1" applyFont="1"/>
    <xf numFmtId="188" fontId="1" fillId="0" borderId="0" xfId="34" applyNumberFormat="1"/>
    <xf numFmtId="4" fontId="1" fillId="20" borderId="0" xfId="34" applyNumberFormat="1" applyFill="1"/>
    <xf numFmtId="3" fontId="1" fillId="20" borderId="0" xfId="34" applyNumberFormat="1" applyFill="1"/>
    <xf numFmtId="43" fontId="1" fillId="20" borderId="0" xfId="34" applyNumberFormat="1" applyFill="1"/>
    <xf numFmtId="3" fontId="23" fillId="23" borderId="14" xfId="34" applyNumberFormat="1" applyFont="1" applyFill="1" applyBorder="1"/>
    <xf numFmtId="0" fontId="21" fillId="23" borderId="14" xfId="34" applyFont="1" applyFill="1" applyBorder="1" applyAlignment="1">
      <alignment horizontal="center"/>
    </xf>
    <xf numFmtId="3" fontId="21" fillId="23" borderId="15" xfId="34" applyNumberFormat="1" applyFont="1" applyFill="1" applyBorder="1" applyAlignment="1">
      <alignment horizontal="center"/>
    </xf>
    <xf numFmtId="0" fontId="21" fillId="23" borderId="16" xfId="34" applyFont="1" applyFill="1" applyBorder="1" applyAlignment="1">
      <alignment horizontal="center"/>
    </xf>
    <xf numFmtId="0" fontId="21" fillId="23" borderId="15" xfId="34" applyFont="1" applyFill="1" applyBorder="1" applyAlignment="1">
      <alignment horizontal="center"/>
    </xf>
    <xf numFmtId="0" fontId="23" fillId="23" borderId="17" xfId="34" applyFont="1" applyFill="1" applyBorder="1"/>
    <xf numFmtId="0" fontId="21" fillId="23" borderId="18" xfId="34" applyFont="1" applyFill="1" applyBorder="1" applyAlignment="1">
      <alignment horizontal="center"/>
    </xf>
    <xf numFmtId="3" fontId="21" fillId="23" borderId="19" xfId="34" applyNumberFormat="1" applyFont="1" applyFill="1" applyBorder="1" applyAlignment="1">
      <alignment horizontal="center"/>
    </xf>
    <xf numFmtId="0" fontId="21" fillId="23" borderId="20" xfId="34" applyFont="1" applyFill="1" applyBorder="1" applyAlignment="1">
      <alignment horizontal="center"/>
    </xf>
    <xf numFmtId="0" fontId="21" fillId="23" borderId="0" xfId="34" applyFont="1" applyFill="1" applyBorder="1" applyAlignment="1">
      <alignment horizontal="center"/>
    </xf>
    <xf numFmtId="0" fontId="23" fillId="23" borderId="23" xfId="34" applyFont="1" applyFill="1" applyBorder="1"/>
    <xf numFmtId="0" fontId="21" fillId="23" borderId="23" xfId="34" applyFont="1" applyFill="1" applyBorder="1" applyAlignment="1">
      <alignment horizontal="center"/>
    </xf>
    <xf numFmtId="0" fontId="21" fillId="23" borderId="24" xfId="34" applyFont="1" applyFill="1" applyBorder="1" applyAlignment="1">
      <alignment horizontal="center"/>
    </xf>
    <xf numFmtId="0" fontId="21" fillId="23" borderId="25" xfId="34" quotePrefix="1" applyFont="1" applyFill="1" applyBorder="1" applyAlignment="1">
      <alignment horizontal="center"/>
    </xf>
    <xf numFmtId="0" fontId="21" fillId="23" borderId="26" xfId="34" applyFont="1" applyFill="1" applyBorder="1" applyAlignment="1">
      <alignment horizontal="center"/>
    </xf>
    <xf numFmtId="0" fontId="21" fillId="23" borderId="27" xfId="34" applyFont="1" applyFill="1" applyBorder="1" applyAlignment="1">
      <alignment horizontal="center"/>
    </xf>
    <xf numFmtId="0" fontId="21" fillId="23" borderId="28" xfId="34" applyFont="1" applyFill="1" applyBorder="1" applyAlignment="1">
      <alignment horizontal="center"/>
    </xf>
    <xf numFmtId="3" fontId="21" fillId="23" borderId="29" xfId="34" quotePrefix="1" applyNumberFormat="1" applyFont="1" applyFill="1" applyBorder="1" applyAlignment="1">
      <alignment horizontal="center"/>
    </xf>
    <xf numFmtId="3" fontId="21" fillId="23" borderId="30" xfId="34" quotePrefix="1" applyNumberFormat="1" applyFont="1" applyFill="1" applyBorder="1" applyAlignment="1">
      <alignment horizontal="center"/>
    </xf>
    <xf numFmtId="4" fontId="1" fillId="22" borderId="17" xfId="34" applyNumberFormat="1" applyFill="1" applyBorder="1"/>
    <xf numFmtId="4" fontId="1" fillId="22" borderId="31" xfId="34" applyNumberFormat="1" applyFill="1" applyBorder="1"/>
    <xf numFmtId="4" fontId="1" fillId="22" borderId="33" xfId="34" applyNumberFormat="1" applyFill="1" applyBorder="1"/>
    <xf numFmtId="4" fontId="1" fillId="22" borderId="34" xfId="34" applyNumberFormat="1" applyFill="1" applyBorder="1"/>
    <xf numFmtId="4" fontId="1" fillId="20" borderId="17" xfId="34" applyNumberFormat="1" applyFill="1" applyBorder="1"/>
    <xf numFmtId="4" fontId="1" fillId="20" borderId="31" xfId="34" applyNumberFormat="1" applyFill="1" applyBorder="1"/>
    <xf numFmtId="4" fontId="1" fillId="20" borderId="33" xfId="34" applyNumberFormat="1" applyFill="1" applyBorder="1" applyAlignment="1">
      <alignment horizontal="right"/>
    </xf>
    <xf numFmtId="4" fontId="1" fillId="20" borderId="31" xfId="34" applyNumberFormat="1" applyFill="1" applyBorder="1" applyAlignment="1">
      <alignment horizontal="right"/>
    </xf>
    <xf numFmtId="4" fontId="1" fillId="20" borderId="34" xfId="34" applyNumberFormat="1" applyFill="1" applyBorder="1" applyAlignment="1">
      <alignment horizontal="right"/>
    </xf>
    <xf numFmtId="4" fontId="1" fillId="22" borderId="33" xfId="34" applyNumberFormat="1" applyFill="1" applyBorder="1" applyAlignment="1">
      <alignment horizontal="right"/>
    </xf>
    <xf numFmtId="4" fontId="1" fillId="22" borderId="31" xfId="34" applyNumberFormat="1" applyFill="1" applyBorder="1" applyAlignment="1">
      <alignment horizontal="right"/>
    </xf>
    <xf numFmtId="4" fontId="1" fillId="22" borderId="34" xfId="34" applyNumberFormat="1" applyFill="1" applyBorder="1" applyAlignment="1">
      <alignment horizontal="right"/>
    </xf>
    <xf numFmtId="0" fontId="25" fillId="23" borderId="37" xfId="34" applyFont="1" applyFill="1" applyBorder="1" applyAlignment="1">
      <alignment horizontal="center"/>
    </xf>
    <xf numFmtId="4" fontId="25" fillId="23" borderId="37" xfId="34" applyNumberFormat="1" applyFont="1" applyFill="1" applyBorder="1"/>
    <xf numFmtId="4" fontId="25" fillId="23" borderId="38" xfId="34" applyNumberFormat="1" applyFont="1" applyFill="1" applyBorder="1"/>
    <xf numFmtId="193" fontId="25" fillId="23" borderId="39" xfId="34" applyNumberFormat="1" applyFont="1" applyFill="1" applyBorder="1"/>
    <xf numFmtId="0" fontId="25" fillId="23" borderId="40" xfId="34" applyFont="1" applyFill="1" applyBorder="1" applyAlignment="1">
      <alignment horizontal="center"/>
    </xf>
    <xf numFmtId="4" fontId="25" fillId="23" borderId="41" xfId="34" applyNumberFormat="1" applyFont="1" applyFill="1" applyBorder="1" applyAlignment="1">
      <alignment horizontal="right"/>
    </xf>
    <xf numFmtId="4" fontId="25" fillId="23" borderId="38" xfId="34" applyNumberFormat="1" applyFont="1" applyFill="1" applyBorder="1" applyAlignment="1">
      <alignment horizontal="right"/>
    </xf>
    <xf numFmtId="4" fontId="25" fillId="23" borderId="42" xfId="34" applyNumberFormat="1" applyFont="1" applyFill="1" applyBorder="1" applyAlignment="1">
      <alignment horizontal="right"/>
    </xf>
    <xf numFmtId="195" fontId="25" fillId="23" borderId="43" xfId="34" applyNumberFormat="1" applyFont="1" applyFill="1" applyBorder="1" applyAlignment="1">
      <alignment horizontal="right"/>
    </xf>
    <xf numFmtId="195" fontId="25" fillId="23" borderId="44" xfId="34" applyNumberFormat="1" applyFont="1" applyFill="1" applyBorder="1" applyAlignment="1">
      <alignment horizontal="right"/>
    </xf>
    <xf numFmtId="0" fontId="1" fillId="20" borderId="0" xfId="34" applyFill="1" applyBorder="1"/>
    <xf numFmtId="4" fontId="1" fillId="0" borderId="0" xfId="34" applyNumberFormat="1"/>
    <xf numFmtId="4" fontId="1" fillId="0" borderId="0" xfId="34" applyNumberFormat="1" applyFill="1"/>
    <xf numFmtId="0" fontId="1" fillId="0" borderId="0" xfId="34" applyFill="1"/>
    <xf numFmtId="43" fontId="1" fillId="0" borderId="0" xfId="34" applyNumberFormat="1"/>
    <xf numFmtId="10" fontId="1" fillId="0" borderId="0" xfId="2" applyNumberFormat="1" applyFont="1"/>
    <xf numFmtId="0" fontId="40" fillId="0" borderId="0" xfId="3" applyFont="1" applyFill="1" applyBorder="1" applyAlignment="1">
      <alignment vertical="center"/>
    </xf>
    <xf numFmtId="0" fontId="41" fillId="0" borderId="0" xfId="3" applyFont="1" applyFill="1" applyBorder="1" applyAlignment="1">
      <alignment horizontal="center" vertical="center"/>
    </xf>
    <xf numFmtId="0" fontId="41" fillId="0" borderId="0" xfId="3" applyFont="1" applyFill="1" applyBorder="1" applyAlignment="1">
      <alignment vertical="center"/>
    </xf>
    <xf numFmtId="0" fontId="41" fillId="0" borderId="0" xfId="3" applyFont="1" applyFill="1" applyBorder="1" applyAlignment="1">
      <alignment horizontal="left" vertical="center"/>
    </xf>
    <xf numFmtId="0" fontId="41" fillId="0" borderId="0" xfId="5" applyNumberFormat="1" applyFont="1" applyFill="1" applyBorder="1" applyAlignment="1">
      <alignment horizontal="left" vertical="center"/>
    </xf>
    <xf numFmtId="188" fontId="42" fillId="4" borderId="0" xfId="4" applyNumberFormat="1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/>
    </xf>
    <xf numFmtId="0" fontId="44" fillId="0" borderId="0" xfId="3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horizontal="center" vertical="center"/>
    </xf>
    <xf numFmtId="188" fontId="42" fillId="0" borderId="0" xfId="4" applyNumberFormat="1" applyFont="1" applyFill="1" applyBorder="1" applyAlignment="1">
      <alignment vertical="center" wrapText="1"/>
    </xf>
    <xf numFmtId="0" fontId="40" fillId="0" borderId="0" xfId="5" applyNumberFormat="1" applyFont="1" applyFill="1" applyBorder="1" applyAlignment="1">
      <alignment vertical="center"/>
    </xf>
    <xf numFmtId="0" fontId="43" fillId="24" borderId="0" xfId="3" applyFont="1" applyFill="1" applyBorder="1" applyAlignment="1">
      <alignment vertical="center"/>
    </xf>
    <xf numFmtId="0" fontId="45" fillId="0" borderId="0" xfId="5" applyNumberFormat="1" applyFont="1" applyFill="1" applyBorder="1" applyAlignment="1">
      <alignment vertical="center"/>
    </xf>
    <xf numFmtId="0" fontId="46" fillId="0" borderId="0" xfId="5" applyNumberFormat="1" applyFont="1" applyFill="1" applyBorder="1" applyAlignment="1">
      <alignment horizontal="center" vertical="center"/>
    </xf>
    <xf numFmtId="0" fontId="46" fillId="0" borderId="0" xfId="5" applyNumberFormat="1" applyFont="1" applyFill="1" applyBorder="1" applyAlignment="1">
      <alignment vertical="center"/>
    </xf>
    <xf numFmtId="0" fontId="46" fillId="0" borderId="0" xfId="5" applyNumberFormat="1" applyFont="1" applyFill="1" applyBorder="1" applyAlignment="1">
      <alignment horizontal="left" vertical="center"/>
    </xf>
    <xf numFmtId="188" fontId="45" fillId="0" borderId="0" xfId="4" applyNumberFormat="1" applyFont="1" applyFill="1" applyBorder="1" applyAlignment="1">
      <alignment vertical="center" wrapText="1"/>
    </xf>
    <xf numFmtId="0" fontId="46" fillId="0" borderId="0" xfId="3" applyFont="1" applyFill="1" applyBorder="1" applyAlignment="1">
      <alignment vertical="center"/>
    </xf>
    <xf numFmtId="0" fontId="46" fillId="0" borderId="0" xfId="3" applyFont="1" applyFill="1" applyBorder="1" applyAlignment="1">
      <alignment horizontal="center" vertical="center"/>
    </xf>
    <xf numFmtId="0" fontId="40" fillId="11" borderId="0" xfId="5" applyNumberFormat="1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 wrapText="1"/>
    </xf>
    <xf numFmtId="0" fontId="41" fillId="19" borderId="0" xfId="3" applyFont="1" applyFill="1" applyBorder="1" applyAlignment="1">
      <alignment horizontal="center" vertical="center"/>
    </xf>
    <xf numFmtId="0" fontId="41" fillId="7" borderId="0" xfId="3" applyFont="1" applyFill="1" applyBorder="1" applyAlignment="1">
      <alignment horizontal="center" vertical="center"/>
    </xf>
    <xf numFmtId="0" fontId="41" fillId="16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vertical="center"/>
    </xf>
    <xf numFmtId="0" fontId="43" fillId="3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/>
    </xf>
    <xf numFmtId="188" fontId="44" fillId="11" borderId="0" xfId="4" applyNumberFormat="1" applyFont="1" applyFill="1" applyBorder="1" applyAlignment="1">
      <alignment vertical="center"/>
    </xf>
    <xf numFmtId="188" fontId="44" fillId="12" borderId="0" xfId="4" applyNumberFormat="1" applyFont="1" applyFill="1" applyBorder="1" applyAlignment="1">
      <alignment vertical="center"/>
    </xf>
    <xf numFmtId="188" fontId="44" fillId="14" borderId="0" xfId="4" applyNumberFormat="1" applyFont="1" applyFill="1" applyBorder="1" applyAlignment="1">
      <alignment vertical="center"/>
    </xf>
    <xf numFmtId="188" fontId="44" fillId="0" borderId="0" xfId="4" applyNumberFormat="1" applyFont="1" applyFill="1" applyBorder="1" applyAlignment="1">
      <alignment vertical="center"/>
    </xf>
    <xf numFmtId="0" fontId="43" fillId="3" borderId="0" xfId="6" applyFont="1" applyFill="1" applyBorder="1" applyAlignment="1">
      <alignment horizontal="center" vertical="center"/>
    </xf>
    <xf numFmtId="0" fontId="44" fillId="11" borderId="0" xfId="6" applyFont="1" applyFill="1" applyBorder="1" applyAlignment="1">
      <alignment horizontal="center" vertical="center"/>
    </xf>
    <xf numFmtId="0" fontId="44" fillId="29" borderId="0" xfId="6" applyFont="1" applyFill="1" applyBorder="1" applyAlignment="1">
      <alignment horizontal="center" vertical="center"/>
    </xf>
    <xf numFmtId="0" fontId="44" fillId="19" borderId="0" xfId="6" applyFont="1" applyFill="1" applyBorder="1" applyAlignment="1">
      <alignment horizontal="center" vertical="center"/>
    </xf>
    <xf numFmtId="0" fontId="44" fillId="7" borderId="0" xfId="6" applyFont="1" applyFill="1" applyBorder="1" applyAlignment="1">
      <alignment horizontal="center" vertical="center"/>
    </xf>
    <xf numFmtId="0" fontId="44" fillId="16" borderId="0" xfId="6" applyFont="1" applyFill="1" applyBorder="1" applyAlignment="1">
      <alignment horizontal="center" vertical="center"/>
    </xf>
    <xf numFmtId="0" fontId="44" fillId="5" borderId="0" xfId="6" applyFont="1" applyFill="1" applyBorder="1" applyAlignment="1">
      <alignment horizontal="center" vertical="center"/>
    </xf>
    <xf numFmtId="0" fontId="41" fillId="0" borderId="0" xfId="5" applyNumberFormat="1" applyFont="1" applyFill="1" applyBorder="1" applyAlignment="1">
      <alignment horizontal="center" vertical="center"/>
    </xf>
    <xf numFmtId="49" fontId="41" fillId="0" borderId="0" xfId="5" applyNumberFormat="1" applyFont="1" applyFill="1" applyBorder="1" applyAlignment="1">
      <alignment horizontal="center" vertical="center"/>
    </xf>
    <xf numFmtId="0" fontId="41" fillId="0" borderId="0" xfId="8" applyNumberFormat="1" applyFont="1" applyFill="1" applyBorder="1" applyAlignment="1">
      <alignment horizontal="left" vertical="center"/>
    </xf>
    <xf numFmtId="0" fontId="44" fillId="0" borderId="13" xfId="3" applyNumberFormat="1" applyFont="1" applyFill="1" applyBorder="1" applyAlignment="1"/>
    <xf numFmtId="43" fontId="41" fillId="0" borderId="0" xfId="4" applyFont="1" applyFill="1" applyBorder="1" applyAlignment="1">
      <alignment vertical="center"/>
    </xf>
    <xf numFmtId="187" fontId="41" fillId="0" borderId="0" xfId="3" applyNumberFormat="1" applyFont="1" applyFill="1" applyBorder="1" applyAlignment="1">
      <alignment vertical="center"/>
    </xf>
    <xf numFmtId="10" fontId="41" fillId="0" borderId="0" xfId="2" applyNumberFormat="1" applyFont="1" applyFill="1" applyBorder="1" applyAlignment="1">
      <alignment vertical="center"/>
    </xf>
    <xf numFmtId="10" fontId="41" fillId="0" borderId="0" xfId="6" applyNumberFormat="1" applyFont="1" applyFill="1" applyBorder="1" applyAlignment="1">
      <alignment vertical="center"/>
    </xf>
    <xf numFmtId="187" fontId="41" fillId="0" borderId="0" xfId="1" applyFont="1" applyFill="1" applyBorder="1" applyAlignment="1">
      <alignment vertical="center"/>
    </xf>
    <xf numFmtId="187" fontId="41" fillId="19" borderId="0" xfId="1" applyFont="1" applyFill="1" applyBorder="1" applyAlignment="1">
      <alignment vertical="center"/>
    </xf>
    <xf numFmtId="187" fontId="41" fillId="31" borderId="0" xfId="1" applyFont="1" applyFill="1" applyBorder="1" applyAlignment="1">
      <alignment vertical="center"/>
    </xf>
    <xf numFmtId="187" fontId="41" fillId="22" borderId="0" xfId="1" applyFont="1" applyFill="1" applyBorder="1" applyAlignment="1">
      <alignment vertical="center"/>
    </xf>
    <xf numFmtId="187" fontId="41" fillId="7" borderId="0" xfId="1" applyFont="1" applyFill="1" applyBorder="1" applyAlignment="1">
      <alignment vertical="center"/>
    </xf>
    <xf numFmtId="192" fontId="41" fillId="7" borderId="0" xfId="1" applyNumberFormat="1" applyFont="1" applyFill="1" applyBorder="1" applyAlignment="1">
      <alignment horizontal="center" vertical="center"/>
    </xf>
    <xf numFmtId="187" fontId="41" fillId="10" borderId="0" xfId="1" applyFont="1" applyFill="1" applyBorder="1" applyAlignment="1">
      <alignment horizontal="center" vertical="center"/>
    </xf>
    <xf numFmtId="187" fontId="41" fillId="30" borderId="0" xfId="1" applyFont="1" applyFill="1" applyBorder="1" applyAlignment="1">
      <alignment horizontal="center" vertical="center"/>
    </xf>
    <xf numFmtId="187" fontId="41" fillId="16" borderId="0" xfId="1" applyFont="1" applyFill="1" applyBorder="1" applyAlignment="1">
      <alignment horizontal="center" vertical="center"/>
    </xf>
    <xf numFmtId="192" fontId="41" fillId="16" borderId="0" xfId="1" applyNumberFormat="1" applyFont="1" applyFill="1" applyBorder="1" applyAlignment="1">
      <alignment horizontal="center" vertical="center"/>
    </xf>
    <xf numFmtId="187" fontId="41" fillId="18" borderId="0" xfId="3" applyNumberFormat="1" applyFont="1" applyFill="1" applyBorder="1" applyAlignment="1">
      <alignment vertical="center"/>
    </xf>
    <xf numFmtId="187" fontId="41" fillId="17" borderId="0" xfId="3" applyNumberFormat="1" applyFont="1" applyFill="1" applyBorder="1" applyAlignment="1">
      <alignment vertical="center"/>
    </xf>
    <xf numFmtId="187" fontId="41" fillId="5" borderId="0" xfId="3" applyNumberFormat="1" applyFont="1" applyFill="1" applyBorder="1" applyAlignment="1">
      <alignment vertical="center"/>
    </xf>
    <xf numFmtId="192" fontId="41" fillId="5" borderId="0" xfId="3" applyNumberFormat="1" applyFont="1" applyFill="1" applyBorder="1" applyAlignment="1">
      <alignment vertical="center"/>
    </xf>
    <xf numFmtId="0" fontId="41" fillId="0" borderId="0" xfId="5" applyNumberFormat="1" applyFont="1" applyFill="1" applyBorder="1" applyAlignment="1">
      <alignment vertical="center"/>
    </xf>
    <xf numFmtId="49" fontId="41" fillId="0" borderId="0" xfId="5" applyNumberFormat="1" applyFont="1" applyFill="1" applyBorder="1" applyAlignment="1">
      <alignment horizontal="left" vertical="center"/>
    </xf>
    <xf numFmtId="10" fontId="43" fillId="3" borderId="0" xfId="2" applyNumberFormat="1" applyFont="1" applyFill="1" applyBorder="1" applyAlignment="1">
      <alignment vertical="center"/>
    </xf>
    <xf numFmtId="0" fontId="40" fillId="0" borderId="0" xfId="5" applyNumberFormat="1" applyFont="1" applyFill="1" applyBorder="1" applyAlignment="1">
      <alignment horizontal="center" vertical="center"/>
    </xf>
    <xf numFmtId="0" fontId="40" fillId="0" borderId="0" xfId="8" applyNumberFormat="1" applyFont="1" applyFill="1" applyBorder="1" applyAlignment="1">
      <alignment horizontal="center" vertical="center"/>
    </xf>
    <xf numFmtId="0" fontId="40" fillId="0" borderId="0" xfId="8" applyNumberFormat="1" applyFont="1" applyFill="1" applyBorder="1" applyAlignment="1">
      <alignment horizontal="left" vertical="center"/>
    </xf>
    <xf numFmtId="190" fontId="40" fillId="0" borderId="0" xfId="7" applyNumberFormat="1" applyFont="1" applyFill="1" applyBorder="1" applyAlignment="1">
      <alignment vertical="center"/>
    </xf>
    <xf numFmtId="187" fontId="40" fillId="0" borderId="0" xfId="3" applyNumberFormat="1" applyFont="1" applyFill="1" applyBorder="1" applyAlignment="1">
      <alignment vertical="center"/>
    </xf>
    <xf numFmtId="187" fontId="40" fillId="0" borderId="0" xfId="1" applyFont="1" applyFill="1" applyBorder="1" applyAlignment="1">
      <alignment vertical="center"/>
    </xf>
    <xf numFmtId="187" fontId="40" fillId="19" borderId="0" xfId="1" applyFont="1" applyFill="1" applyBorder="1" applyAlignment="1">
      <alignment vertical="center"/>
    </xf>
    <xf numFmtId="187" fontId="40" fillId="31" borderId="0" xfId="3" applyNumberFormat="1" applyFont="1" applyFill="1" applyBorder="1" applyAlignment="1">
      <alignment vertical="center"/>
    </xf>
    <xf numFmtId="187" fontId="40" fillId="31" borderId="0" xfId="1" applyFont="1" applyFill="1" applyBorder="1" applyAlignment="1">
      <alignment vertical="center"/>
    </xf>
    <xf numFmtId="187" fontId="40" fillId="22" borderId="0" xfId="3" applyNumberFormat="1" applyFont="1" applyFill="1" applyBorder="1" applyAlignment="1">
      <alignment vertical="center"/>
    </xf>
    <xf numFmtId="187" fontId="40" fillId="7" borderId="0" xfId="1" applyFont="1" applyFill="1" applyBorder="1" applyAlignment="1">
      <alignment vertical="center"/>
    </xf>
    <xf numFmtId="187" fontId="40" fillId="10" borderId="0" xfId="3" applyNumberFormat="1" applyFont="1" applyFill="1" applyBorder="1" applyAlignment="1">
      <alignment horizontal="center" vertical="center"/>
    </xf>
    <xf numFmtId="187" fontId="40" fillId="10" borderId="0" xfId="1" applyFont="1" applyFill="1" applyBorder="1" applyAlignment="1">
      <alignment horizontal="center" vertical="center"/>
    </xf>
    <xf numFmtId="187" fontId="40" fillId="30" borderId="0" xfId="3" applyNumberFormat="1" applyFont="1" applyFill="1" applyBorder="1" applyAlignment="1">
      <alignment horizontal="center" vertical="center"/>
    </xf>
    <xf numFmtId="187" fontId="40" fillId="30" borderId="0" xfId="1" applyFont="1" applyFill="1" applyBorder="1" applyAlignment="1">
      <alignment horizontal="center" vertical="center"/>
    </xf>
    <xf numFmtId="187" fontId="40" fillId="16" borderId="0" xfId="1" applyFont="1" applyFill="1" applyBorder="1" applyAlignment="1">
      <alignment horizontal="center" vertical="center"/>
    </xf>
    <xf numFmtId="192" fontId="40" fillId="16" borderId="0" xfId="1" applyNumberFormat="1" applyFont="1" applyFill="1" applyBorder="1" applyAlignment="1">
      <alignment horizontal="center" vertical="center"/>
    </xf>
    <xf numFmtId="187" fontId="40" fillId="18" borderId="0" xfId="3" applyNumberFormat="1" applyFont="1" applyFill="1" applyBorder="1" applyAlignment="1">
      <alignment vertical="center"/>
    </xf>
    <xf numFmtId="187" fontId="40" fillId="17" borderId="0" xfId="3" applyNumberFormat="1" applyFont="1" applyFill="1" applyBorder="1" applyAlignment="1">
      <alignment vertical="center"/>
    </xf>
    <xf numFmtId="187" fontId="40" fillId="5" borderId="0" xfId="3" applyNumberFormat="1" applyFont="1" applyFill="1" applyBorder="1" applyAlignment="1">
      <alignment vertical="center"/>
    </xf>
    <xf numFmtId="192" fontId="40" fillId="5" borderId="0" xfId="3" applyNumberFormat="1" applyFont="1" applyFill="1" applyBorder="1" applyAlignment="1">
      <alignment vertical="center"/>
    </xf>
    <xf numFmtId="0" fontId="47" fillId="0" borderId="0" xfId="3" applyFont="1" applyFill="1" applyBorder="1" applyAlignment="1">
      <alignment horizontal="left" vertical="center"/>
    </xf>
    <xf numFmtId="0" fontId="47" fillId="0" borderId="0" xfId="3" applyFont="1" applyFill="1" applyBorder="1" applyAlignment="1">
      <alignment vertical="center"/>
    </xf>
    <xf numFmtId="0" fontId="43" fillId="0" borderId="0" xfId="5" applyNumberFormat="1" applyFont="1" applyFill="1" applyBorder="1" applyAlignment="1">
      <alignment horizontal="left" vertical="center"/>
    </xf>
    <xf numFmtId="0" fontId="42" fillId="0" borderId="0" xfId="5" applyNumberFormat="1" applyFont="1" applyFill="1" applyBorder="1" applyAlignment="1">
      <alignment vertical="center"/>
    </xf>
    <xf numFmtId="0" fontId="43" fillId="20" borderId="0" xfId="3" applyFont="1" applyFill="1" applyBorder="1" applyAlignment="1">
      <alignment vertical="center"/>
    </xf>
    <xf numFmtId="0" fontId="43" fillId="20" borderId="0" xfId="5" applyNumberFormat="1" applyFont="1" applyFill="1" applyBorder="1" applyAlignment="1">
      <alignment horizontal="left" vertical="center"/>
    </xf>
    <xf numFmtId="188" fontId="42" fillId="20" borderId="0" xfId="4" applyNumberFormat="1" applyFont="1" applyFill="1" applyBorder="1" applyAlignment="1">
      <alignment vertical="center" wrapText="1"/>
    </xf>
    <xf numFmtId="4" fontId="43" fillId="20" borderId="0" xfId="3" applyNumberFormat="1" applyFont="1" applyFill="1" applyBorder="1" applyAlignment="1">
      <alignment vertical="center"/>
    </xf>
    <xf numFmtId="0" fontId="43" fillId="20" borderId="0" xfId="3" applyFont="1" applyFill="1" applyBorder="1" applyAlignment="1">
      <alignment horizontal="center" vertical="center"/>
    </xf>
    <xf numFmtId="0" fontId="42" fillId="20" borderId="0" xfId="5" applyNumberFormat="1" applyFont="1" applyFill="1" applyBorder="1" applyAlignment="1">
      <alignment vertical="center"/>
    </xf>
    <xf numFmtId="4" fontId="42" fillId="20" borderId="0" xfId="5" applyNumberFormat="1" applyFont="1" applyFill="1" applyBorder="1" applyAlignment="1">
      <alignment vertical="center"/>
    </xf>
    <xf numFmtId="0" fontId="43" fillId="0" borderId="0" xfId="5" applyNumberFormat="1" applyFont="1" applyFill="1" applyBorder="1" applyAlignment="1">
      <alignment horizontal="center" vertical="center"/>
    </xf>
    <xf numFmtId="0" fontId="43" fillId="0" borderId="0" xfId="5" applyNumberFormat="1" applyFont="1" applyFill="1" applyBorder="1" applyAlignment="1">
      <alignment vertical="center"/>
    </xf>
    <xf numFmtId="0" fontId="41" fillId="32" borderId="0" xfId="3" applyFont="1" applyFill="1" applyBorder="1" applyAlignment="1">
      <alignment vertical="center"/>
    </xf>
    <xf numFmtId="0" fontId="41" fillId="34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vertical="center"/>
    </xf>
    <xf numFmtId="0" fontId="41" fillId="26" borderId="0" xfId="3" applyFont="1" applyFill="1" applyBorder="1" applyAlignment="1">
      <alignment horizontal="center" vertical="center"/>
    </xf>
    <xf numFmtId="0" fontId="44" fillId="32" borderId="0" xfId="6" applyFont="1" applyFill="1" applyBorder="1" applyAlignment="1">
      <alignment horizontal="center" vertical="center"/>
    </xf>
    <xf numFmtId="0" fontId="44" fillId="34" borderId="0" xfId="6" applyFont="1" applyFill="1" applyBorder="1" applyAlignment="1">
      <alignment horizontal="center" vertical="center"/>
    </xf>
    <xf numFmtId="0" fontId="44" fillId="26" borderId="0" xfId="6" applyFont="1" applyFill="1" applyBorder="1" applyAlignment="1">
      <alignment horizontal="center" vertical="center"/>
    </xf>
    <xf numFmtId="187" fontId="41" fillId="33" borderId="0" xfId="1" applyFont="1" applyFill="1" applyBorder="1" applyAlignment="1">
      <alignment vertical="center"/>
    </xf>
    <xf numFmtId="10" fontId="41" fillId="33" borderId="0" xfId="2" applyNumberFormat="1" applyFont="1" applyFill="1" applyBorder="1" applyAlignment="1">
      <alignment vertical="center"/>
    </xf>
    <xf numFmtId="187" fontId="41" fillId="34" borderId="0" xfId="1" applyFont="1" applyFill="1" applyBorder="1" applyAlignment="1">
      <alignment vertical="center"/>
    </xf>
    <xf numFmtId="192" fontId="41" fillId="34" borderId="0" xfId="1" applyNumberFormat="1" applyFont="1" applyFill="1" applyBorder="1" applyAlignment="1">
      <alignment horizontal="center" vertical="center"/>
    </xf>
    <xf numFmtId="187" fontId="41" fillId="15" borderId="0" xfId="1" applyFont="1" applyFill="1" applyBorder="1" applyAlignment="1">
      <alignment horizontal="center" vertical="center"/>
    </xf>
    <xf numFmtId="187" fontId="41" fillId="15" borderId="0" xfId="1" applyFont="1" applyFill="1" applyBorder="1" applyAlignment="1">
      <alignment vertical="center"/>
    </xf>
    <xf numFmtId="187" fontId="41" fillId="35" borderId="0" xfId="1" applyFont="1" applyFill="1" applyBorder="1" applyAlignment="1">
      <alignment horizontal="center" vertical="center"/>
    </xf>
    <xf numFmtId="187" fontId="41" fillId="35" borderId="0" xfId="1" applyFont="1" applyFill="1" applyBorder="1" applyAlignment="1">
      <alignment vertical="center"/>
    </xf>
    <xf numFmtId="187" fontId="41" fillId="27" borderId="0" xfId="3" applyNumberFormat="1" applyFont="1" applyFill="1" applyBorder="1" applyAlignment="1">
      <alignment vertical="center"/>
    </xf>
    <xf numFmtId="187" fontId="41" fillId="27" borderId="0" xfId="1" applyFont="1" applyFill="1" applyBorder="1" applyAlignment="1">
      <alignment vertical="center"/>
    </xf>
    <xf numFmtId="187" fontId="41" fillId="28" borderId="0" xfId="3" applyNumberFormat="1" applyFont="1" applyFill="1" applyBorder="1" applyAlignment="1">
      <alignment vertical="center"/>
    </xf>
    <xf numFmtId="187" fontId="41" fillId="28" borderId="0" xfId="1" applyFont="1" applyFill="1" applyBorder="1" applyAlignment="1">
      <alignment vertical="center"/>
    </xf>
    <xf numFmtId="187" fontId="41" fillId="26" borderId="0" xfId="3" applyNumberFormat="1" applyFont="1" applyFill="1" applyBorder="1" applyAlignment="1">
      <alignment vertical="center"/>
    </xf>
    <xf numFmtId="192" fontId="41" fillId="26" borderId="0" xfId="3" applyNumberFormat="1" applyFont="1" applyFill="1" applyBorder="1" applyAlignment="1">
      <alignment vertical="center"/>
    </xf>
    <xf numFmtId="0" fontId="44" fillId="25" borderId="13" xfId="3" applyNumberFormat="1" applyFont="1" applyFill="1" applyBorder="1" applyAlignment="1"/>
    <xf numFmtId="0" fontId="41" fillId="25" borderId="0" xfId="5" applyNumberFormat="1" applyFont="1" applyFill="1" applyBorder="1" applyAlignment="1">
      <alignment horizontal="left" vertical="center"/>
    </xf>
    <xf numFmtId="43" fontId="41" fillId="25" borderId="0" xfId="4" applyFont="1" applyFill="1" applyBorder="1" applyAlignment="1">
      <alignment vertical="center"/>
    </xf>
    <xf numFmtId="187" fontId="41" fillId="25" borderId="0" xfId="3" applyNumberFormat="1" applyFont="1" applyFill="1" applyBorder="1" applyAlignment="1">
      <alignment vertical="center"/>
    </xf>
    <xf numFmtId="10" fontId="41" fillId="25" borderId="0" xfId="2" applyNumberFormat="1" applyFont="1" applyFill="1" applyBorder="1" applyAlignment="1">
      <alignment vertical="center"/>
    </xf>
    <xf numFmtId="10" fontId="41" fillId="25" borderId="0" xfId="6" applyNumberFormat="1" applyFont="1" applyFill="1" applyBorder="1" applyAlignment="1">
      <alignment vertical="center"/>
    </xf>
    <xf numFmtId="187" fontId="40" fillId="33" borderId="0" xfId="1" applyFont="1" applyFill="1" applyBorder="1" applyAlignment="1">
      <alignment vertical="center"/>
    </xf>
    <xf numFmtId="187" fontId="40" fillId="33" borderId="0" xfId="3" applyNumberFormat="1" applyFont="1" applyFill="1" applyBorder="1" applyAlignment="1">
      <alignment vertical="center"/>
    </xf>
    <xf numFmtId="187" fontId="48" fillId="31" borderId="0" xfId="1" applyFont="1" applyFill="1" applyBorder="1" applyAlignment="1">
      <alignment vertical="center"/>
    </xf>
    <xf numFmtId="187" fontId="40" fillId="19" borderId="0" xfId="3" applyNumberFormat="1" applyFont="1" applyFill="1" applyBorder="1" applyAlignment="1">
      <alignment vertical="center"/>
    </xf>
    <xf numFmtId="187" fontId="40" fillId="34" borderId="0" xfId="1" applyFont="1" applyFill="1" applyBorder="1" applyAlignment="1">
      <alignment vertical="center"/>
    </xf>
    <xf numFmtId="187" fontId="40" fillId="15" borderId="0" xfId="3" applyNumberFormat="1" applyFont="1" applyFill="1" applyBorder="1" applyAlignment="1">
      <alignment horizontal="center" vertical="center"/>
    </xf>
    <xf numFmtId="187" fontId="40" fillId="15" borderId="0" xfId="3" applyNumberFormat="1" applyFont="1" applyFill="1" applyBorder="1" applyAlignment="1">
      <alignment vertical="center"/>
    </xf>
    <xf numFmtId="187" fontId="40" fillId="15" borderId="0" xfId="1" applyFont="1" applyFill="1" applyBorder="1" applyAlignment="1">
      <alignment horizontal="center" vertical="center"/>
    </xf>
    <xf numFmtId="187" fontId="40" fillId="35" borderId="0" xfId="3" applyNumberFormat="1" applyFont="1" applyFill="1" applyBorder="1" applyAlignment="1">
      <alignment horizontal="center" vertical="center"/>
    </xf>
    <xf numFmtId="187" fontId="40" fillId="35" borderId="0" xfId="3" applyNumberFormat="1" applyFont="1" applyFill="1" applyBorder="1" applyAlignment="1">
      <alignment vertical="center"/>
    </xf>
    <xf numFmtId="187" fontId="40" fillId="35" borderId="0" xfId="1" applyFont="1" applyFill="1" applyBorder="1" applyAlignment="1">
      <alignment horizontal="center" vertical="center"/>
    </xf>
    <xf numFmtId="187" fontId="40" fillId="27" borderId="0" xfId="3" applyNumberFormat="1" applyFont="1" applyFill="1" applyBorder="1" applyAlignment="1">
      <alignment vertical="center"/>
    </xf>
    <xf numFmtId="187" fontId="40" fillId="28" borderId="0" xfId="3" applyNumberFormat="1" applyFont="1" applyFill="1" applyBorder="1" applyAlignment="1">
      <alignment vertical="center"/>
    </xf>
    <xf numFmtId="187" fontId="40" fillId="26" borderId="0" xfId="3" applyNumberFormat="1" applyFont="1" applyFill="1" applyBorder="1" applyAlignment="1">
      <alignment vertical="center"/>
    </xf>
    <xf numFmtId="192" fontId="40" fillId="26" borderId="0" xfId="3" applyNumberFormat="1" applyFont="1" applyFill="1" applyBorder="1" applyAlignment="1">
      <alignment vertical="center"/>
    </xf>
    <xf numFmtId="0" fontId="49" fillId="11" borderId="0" xfId="5" applyNumberFormat="1" applyFont="1" applyFill="1" applyBorder="1" applyAlignment="1">
      <alignment vertical="center"/>
    </xf>
    <xf numFmtId="0" fontId="50" fillId="11" borderId="0" xfId="5" applyNumberFormat="1" applyFont="1" applyFill="1" applyBorder="1" applyAlignment="1">
      <alignment horizontal="center" vertical="center"/>
    </xf>
    <xf numFmtId="0" fontId="50" fillId="11" borderId="0" xfId="5" applyNumberFormat="1" applyFont="1" applyFill="1" applyBorder="1" applyAlignment="1">
      <alignment vertical="center"/>
    </xf>
    <xf numFmtId="0" fontId="50" fillId="11" borderId="0" xfId="5" applyNumberFormat="1" applyFont="1" applyFill="1" applyBorder="1" applyAlignment="1">
      <alignment horizontal="left" vertical="center"/>
    </xf>
    <xf numFmtId="188" fontId="51" fillId="4" borderId="0" xfId="4" applyNumberFormat="1" applyFont="1" applyFill="1" applyBorder="1" applyAlignment="1">
      <alignment vertical="center" wrapText="1"/>
    </xf>
    <xf numFmtId="0" fontId="50" fillId="0" borderId="0" xfId="3" applyFont="1" applyFill="1" applyBorder="1" applyAlignment="1">
      <alignment vertical="center"/>
    </xf>
    <xf numFmtId="0" fontId="52" fillId="0" borderId="0" xfId="3" applyFont="1" applyFill="1" applyBorder="1" applyAlignment="1">
      <alignment vertical="center"/>
    </xf>
    <xf numFmtId="0" fontId="54" fillId="11" borderId="0" xfId="5" applyNumberFormat="1" applyFont="1" applyFill="1" applyBorder="1" applyAlignment="1">
      <alignment vertical="center"/>
    </xf>
    <xf numFmtId="0" fontId="55" fillId="11" borderId="0" xfId="5" applyNumberFormat="1" applyFont="1" applyFill="1" applyBorder="1" applyAlignment="1">
      <alignment horizontal="center" vertical="center"/>
    </xf>
    <xf numFmtId="0" fontId="55" fillId="11" borderId="0" xfId="5" applyNumberFormat="1" applyFont="1" applyFill="1" applyBorder="1" applyAlignment="1">
      <alignment vertical="center"/>
    </xf>
    <xf numFmtId="0" fontId="55" fillId="11" borderId="0" xfId="5" applyNumberFormat="1" applyFont="1" applyFill="1" applyBorder="1" applyAlignment="1">
      <alignment horizontal="left" vertical="center"/>
    </xf>
    <xf numFmtId="188" fontId="56" fillId="4" borderId="0" xfId="4" applyNumberFormat="1" applyFont="1" applyFill="1" applyBorder="1" applyAlignment="1">
      <alignment vertical="center" wrapText="1"/>
    </xf>
    <xf numFmtId="0" fontId="55" fillId="0" borderId="0" xfId="3" applyFont="1" applyFill="1" applyBorder="1" applyAlignment="1">
      <alignment vertical="center"/>
    </xf>
    <xf numFmtId="0" fontId="57" fillId="0" borderId="0" xfId="3" applyFont="1" applyFill="1" applyBorder="1" applyAlignment="1">
      <alignment vertical="center"/>
    </xf>
    <xf numFmtId="0" fontId="50" fillId="29" borderId="0" xfId="3" applyFont="1" applyFill="1" applyBorder="1" applyAlignment="1">
      <alignment vertical="center"/>
    </xf>
    <xf numFmtId="0" fontId="52" fillId="29" borderId="0" xfId="3" applyFont="1" applyFill="1" applyBorder="1" applyAlignment="1">
      <alignment vertical="center"/>
    </xf>
    <xf numFmtId="0" fontId="41" fillId="26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center" vertical="center"/>
    </xf>
    <xf numFmtId="0" fontId="50" fillId="0" borderId="0" xfId="3" applyFont="1" applyFill="1" applyBorder="1" applyAlignment="1">
      <alignment horizontal="left" vertical="center"/>
    </xf>
    <xf numFmtId="0" fontId="49" fillId="0" borderId="0" xfId="3" applyFont="1" applyFill="1" applyBorder="1" applyAlignment="1">
      <alignment vertical="center"/>
    </xf>
    <xf numFmtId="0" fontId="50" fillId="0" borderId="0" xfId="5" applyNumberFormat="1" applyFont="1" applyFill="1" applyBorder="1" applyAlignment="1">
      <alignment horizontal="left" vertical="center"/>
    </xf>
    <xf numFmtId="188" fontId="49" fillId="0" borderId="0" xfId="4" applyNumberFormat="1" applyFont="1" applyFill="1" applyBorder="1" applyAlignment="1">
      <alignment vertical="center" wrapText="1"/>
    </xf>
    <xf numFmtId="0" fontId="53" fillId="0" borderId="0" xfId="3" applyFont="1" applyFill="1" applyBorder="1" applyAlignment="1">
      <alignment vertical="center"/>
    </xf>
    <xf numFmtId="0" fontId="53" fillId="0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horizontal="center" vertical="center" wrapText="1"/>
    </xf>
    <xf numFmtId="0" fontId="3" fillId="9" borderId="0" xfId="6" applyFont="1" applyFill="1" applyBorder="1" applyAlignment="1">
      <alignment horizontal="center" vertical="center" wrapText="1"/>
    </xf>
    <xf numFmtId="0" fontId="3" fillId="0" borderId="0" xfId="5" applyNumberFormat="1" applyFont="1" applyFill="1" applyBorder="1" applyAlignment="1">
      <alignment horizontal="center" vertical="center"/>
    </xf>
    <xf numFmtId="0" fontId="20" fillId="0" borderId="0" xfId="6" applyFont="1" applyFill="1" applyBorder="1" applyAlignment="1">
      <alignment horizontal="center" vertical="center" wrapText="1"/>
    </xf>
    <xf numFmtId="0" fontId="53" fillId="5" borderId="0" xfId="3" applyFont="1" applyFill="1" applyBorder="1" applyAlignment="1">
      <alignment horizontal="center" vertical="center"/>
    </xf>
    <xf numFmtId="0" fontId="41" fillId="5" borderId="0" xfId="3" applyFont="1" applyFill="1" applyBorder="1" applyAlignment="1">
      <alignment horizontal="center" vertical="center"/>
    </xf>
    <xf numFmtId="0" fontId="53" fillId="16" borderId="0" xfId="3" applyFont="1" applyFill="1" applyBorder="1" applyAlignment="1">
      <alignment horizontal="center" vertical="center"/>
    </xf>
    <xf numFmtId="0" fontId="53" fillId="7" borderId="0" xfId="3" applyFont="1" applyFill="1" applyBorder="1" applyAlignment="1">
      <alignment horizontal="center" vertical="center"/>
    </xf>
    <xf numFmtId="0" fontId="41" fillId="7" borderId="0" xfId="3" applyFont="1" applyFill="1" applyBorder="1" applyAlignment="1">
      <alignment horizontal="center" vertical="center"/>
    </xf>
    <xf numFmtId="0" fontId="41" fillId="16" borderId="0" xfId="3" applyFont="1" applyFill="1" applyBorder="1" applyAlignment="1">
      <alignment horizontal="center" vertical="center"/>
    </xf>
    <xf numFmtId="0" fontId="40" fillId="0" borderId="0" xfId="6" applyFont="1" applyFill="1" applyBorder="1" applyAlignment="1">
      <alignment horizontal="center" vertical="center" wrapText="1"/>
    </xf>
    <xf numFmtId="0" fontId="41" fillId="29" borderId="0" xfId="3" applyFont="1" applyFill="1" applyBorder="1" applyAlignment="1">
      <alignment horizontal="center" vertical="center"/>
    </xf>
    <xf numFmtId="0" fontId="40" fillId="11" borderId="0" xfId="5" applyNumberFormat="1" applyFont="1" applyFill="1" applyBorder="1" applyAlignment="1">
      <alignment horizontal="center" vertical="center"/>
    </xf>
    <xf numFmtId="0" fontId="58" fillId="26" borderId="0" xfId="3" applyFont="1" applyFill="1" applyBorder="1" applyAlignment="1">
      <alignment horizontal="center" vertical="center"/>
    </xf>
    <xf numFmtId="0" fontId="41" fillId="26" borderId="0" xfId="3" applyFont="1" applyFill="1" applyBorder="1" applyAlignment="1">
      <alignment horizontal="center" vertical="center"/>
    </xf>
    <xf numFmtId="0" fontId="41" fillId="34" borderId="0" xfId="3" applyFont="1" applyFill="1" applyBorder="1" applyAlignment="1">
      <alignment horizontal="center" vertical="center"/>
    </xf>
    <xf numFmtId="0" fontId="41" fillId="32" borderId="0" xfId="3" applyFont="1" applyFill="1" applyBorder="1" applyAlignment="1">
      <alignment horizontal="center" vertical="center"/>
    </xf>
    <xf numFmtId="0" fontId="58" fillId="32" borderId="0" xfId="3" applyFont="1" applyFill="1" applyBorder="1" applyAlignment="1">
      <alignment horizontal="center" vertical="center"/>
    </xf>
    <xf numFmtId="0" fontId="58" fillId="34" borderId="0" xfId="3" applyFont="1" applyFill="1" applyBorder="1" applyAlignment="1">
      <alignment horizontal="center" vertical="center"/>
    </xf>
    <xf numFmtId="0" fontId="58" fillId="16" borderId="0" xfId="3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1" fillId="23" borderId="18" xfId="34" applyFont="1" applyFill="1" applyBorder="1" applyAlignment="1">
      <alignment horizontal="center"/>
    </xf>
    <xf numFmtId="0" fontId="21" fillId="23" borderId="19" xfId="34" applyFont="1" applyFill="1" applyBorder="1" applyAlignment="1">
      <alignment horizontal="center"/>
    </xf>
    <xf numFmtId="0" fontId="21" fillId="23" borderId="21" xfId="34" applyFont="1" applyFill="1" applyBorder="1" applyAlignment="1">
      <alignment horizontal="center"/>
    </xf>
    <xf numFmtId="0" fontId="21" fillId="23" borderId="22" xfId="34" applyFont="1" applyFill="1" applyBorder="1" applyAlignment="1">
      <alignment horizontal="center"/>
    </xf>
    <xf numFmtId="0" fontId="24" fillId="20" borderId="0" xfId="34" applyFont="1" applyFill="1" applyAlignment="1">
      <alignment horizontal="center"/>
    </xf>
    <xf numFmtId="0" fontId="21" fillId="21" borderId="14" xfId="34" applyFont="1" applyFill="1" applyBorder="1" applyAlignment="1">
      <alignment horizontal="center"/>
    </xf>
    <xf numFmtId="0" fontId="21" fillId="21" borderId="15" xfId="34" applyFont="1" applyFill="1" applyBorder="1" applyAlignment="1">
      <alignment horizontal="center"/>
    </xf>
    <xf numFmtId="0" fontId="21" fillId="21" borderId="16" xfId="34" applyFont="1" applyFill="1" applyBorder="1" applyAlignment="1">
      <alignment horizontal="center"/>
    </xf>
    <xf numFmtId="0" fontId="21" fillId="21" borderId="18" xfId="34" applyFont="1" applyFill="1" applyBorder="1" applyAlignment="1">
      <alignment horizontal="center"/>
    </xf>
    <xf numFmtId="0" fontId="21" fillId="21" borderId="19" xfId="34" applyFont="1" applyFill="1" applyBorder="1" applyAlignment="1">
      <alignment horizontal="center"/>
    </xf>
    <xf numFmtId="0" fontId="21" fillId="21" borderId="21" xfId="34" applyFont="1" applyFill="1" applyBorder="1" applyAlignment="1">
      <alignment horizontal="center"/>
    </xf>
    <xf numFmtId="0" fontId="21" fillId="21" borderId="22" xfId="34" applyFont="1" applyFill="1" applyBorder="1" applyAlignment="1">
      <alignment horizontal="center"/>
    </xf>
    <xf numFmtId="0" fontId="26" fillId="20" borderId="0" xfId="34" applyFont="1" applyFill="1" applyAlignment="1">
      <alignment horizontal="center"/>
    </xf>
    <xf numFmtId="0" fontId="21" fillId="23" borderId="14" xfId="34" applyFont="1" applyFill="1" applyBorder="1" applyAlignment="1">
      <alignment horizontal="center"/>
    </xf>
    <xf numFmtId="0" fontId="21" fillId="23" borderId="15" xfId="34" applyFont="1" applyFill="1" applyBorder="1" applyAlignment="1">
      <alignment horizontal="center"/>
    </xf>
    <xf numFmtId="0" fontId="21" fillId="23" borderId="16" xfId="34" applyFont="1" applyFill="1" applyBorder="1" applyAlignment="1">
      <alignment horizontal="center"/>
    </xf>
    <xf numFmtId="4" fontId="42" fillId="20" borderId="0" xfId="3" applyNumberFormat="1" applyFont="1" applyFill="1" applyBorder="1" applyAlignment="1">
      <alignment vertical="center"/>
    </xf>
    <xf numFmtId="187" fontId="42" fillId="20" borderId="0" xfId="1" applyFont="1" applyFill="1" applyBorder="1" applyAlignment="1">
      <alignment vertical="center"/>
    </xf>
    <xf numFmtId="0" fontId="41" fillId="0" borderId="0" xfId="3" applyFont="1" applyFill="1" applyBorder="1" applyAlignment="1">
      <alignment horizontal="right" vertical="center"/>
    </xf>
  </cellXfs>
  <cellStyles count="57">
    <cellStyle name="20% - Accent3 2" xfId="9"/>
    <cellStyle name="Comma" xfId="1" builtinId="3"/>
    <cellStyle name="Comma 2" xfId="4"/>
    <cellStyle name="Comma 2 2" xfId="10"/>
    <cellStyle name="Comma 2 2 2" xfId="26"/>
    <cellStyle name="Comma 2 3" xfId="27"/>
    <cellStyle name="Comma 2 4" xfId="28"/>
    <cellStyle name="Comma 2 5" xfId="29"/>
    <cellStyle name="Comma 3" xfId="11"/>
    <cellStyle name="Comma 3 2" xfId="30"/>
    <cellStyle name="Comma 3 3" xfId="31"/>
    <cellStyle name="Comma 4" xfId="25"/>
    <cellStyle name="Comma 5 3" xfId="12"/>
    <cellStyle name="Hyperlink 2" xfId="32"/>
    <cellStyle name="ǰ݆ŴҸŴႂŴֲŴ" xfId="33"/>
    <cellStyle name="Normal" xfId="0" builtinId="0"/>
    <cellStyle name="Normal 2" xfId="3"/>
    <cellStyle name="Normal 2 2" xfId="5"/>
    <cellStyle name="Normal 2 2 2" xfId="34"/>
    <cellStyle name="Normal 2 3" xfId="35"/>
    <cellStyle name="Normal 2 3 2" xfId="36"/>
    <cellStyle name="Normal 3" xfId="8"/>
    <cellStyle name="Normal 3 2" xfId="37"/>
    <cellStyle name="Normal 3 2 2" xfId="38"/>
    <cellStyle name="Normal 3 3" xfId="39"/>
    <cellStyle name="Normal 4" xfId="13"/>
    <cellStyle name="Normal 4 2" xfId="40"/>
    <cellStyle name="Normal 5" xfId="14"/>
    <cellStyle name="Normal 5 2" xfId="15"/>
    <cellStyle name="Normal 6" xfId="16"/>
    <cellStyle name="Normal 7" xfId="17"/>
    <cellStyle name="Normal 7 2" xfId="6"/>
    <cellStyle name="Normal 8" xfId="18"/>
    <cellStyle name="Normal 9" xfId="24"/>
    <cellStyle name="Percent" xfId="2" builtinId="5"/>
    <cellStyle name="Percent 2" xfId="7"/>
    <cellStyle name="Style 1" xfId="41"/>
    <cellStyle name="Total 2" xfId="19"/>
    <cellStyle name="Ŵ" xfId="42"/>
    <cellStyle name="เครื่องหมายจุลภาค 18 2 11" xfId="20"/>
    <cellStyle name="เครื่องหมายจุลภาค 2" xfId="43"/>
    <cellStyle name="เครื่องหมายจุลภาค 2 2" xfId="44"/>
    <cellStyle name="เครื่องหมายจุลภาค 2 3" xfId="45"/>
    <cellStyle name="เครื่องหมายจุลภาค 3" xfId="46"/>
    <cellStyle name="เครื่องหมายจุลภาค 3 2" xfId="47"/>
    <cellStyle name="เครื่องหมายจุลภาค 4" xfId="48"/>
    <cellStyle name="เครื่องหมายจุลภาค 5" xfId="49"/>
    <cellStyle name="เครื่องหมายจุลภาค 5 2 11" xfId="21"/>
    <cellStyle name="เครื่องหมายจุลภาค 6" xfId="50"/>
    <cellStyle name="ปกติ 2" xfId="51"/>
    <cellStyle name="ปกติ 2 3" xfId="52"/>
    <cellStyle name="ปกติ 3" xfId="53"/>
    <cellStyle name="ปกติ 4" xfId="54"/>
    <cellStyle name="ปกติ 5" xfId="55"/>
    <cellStyle name="ปกติ 6" xfId="56"/>
    <cellStyle name="ปกติ 6 12" xfId="23"/>
    <cellStyle name="เปอร์เซ็นต์ 2 8" xfId="22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325244</xdr:colOff>
      <xdr:row>87</xdr:row>
      <xdr:rowOff>0</xdr:rowOff>
    </xdr:from>
    <xdr:to>
      <xdr:col>19</xdr:col>
      <xdr:colOff>220704</xdr:colOff>
      <xdr:row>87</xdr:row>
      <xdr:rowOff>151006</xdr:rowOff>
    </xdr:to>
    <xdr:sp macro="" textlink="">
      <xdr:nvSpPr>
        <xdr:cNvPr id="2" name="Down Arrow 1"/>
        <xdr:cNvSpPr/>
      </xdr:nvSpPr>
      <xdr:spPr>
        <a:xfrm rot="16200000">
          <a:off x="9584359" y="13905685"/>
          <a:ext cx="151006" cy="533635"/>
        </a:xfrm>
        <a:prstGeom prst="downArrow">
          <a:avLst/>
        </a:prstGeom>
        <a:solidFill>
          <a:srgbClr val="FFFF00"/>
        </a:solidFill>
        <a:ln>
          <a:solidFill>
            <a:srgbClr val="66FF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8</xdr:col>
      <xdr:colOff>157006</xdr:colOff>
      <xdr:row>2</xdr:row>
      <xdr:rowOff>69695</xdr:rowOff>
    </xdr:from>
    <xdr:to>
      <xdr:col>8</xdr:col>
      <xdr:colOff>837363</xdr:colOff>
      <xdr:row>3</xdr:row>
      <xdr:rowOff>162622</xdr:rowOff>
    </xdr:to>
    <xdr:sp macro="" textlink="">
      <xdr:nvSpPr>
        <xdr:cNvPr id="3" name="Down Arrow 2"/>
        <xdr:cNvSpPr/>
      </xdr:nvSpPr>
      <xdr:spPr>
        <a:xfrm>
          <a:off x="8205631" y="393545"/>
          <a:ext cx="680357" cy="25485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267164</xdr:colOff>
      <xdr:row>89</xdr:row>
      <xdr:rowOff>81310</xdr:rowOff>
    </xdr:from>
    <xdr:to>
      <xdr:col>7</xdr:col>
      <xdr:colOff>569176</xdr:colOff>
      <xdr:row>91</xdr:row>
      <xdr:rowOff>142065</xdr:rowOff>
    </xdr:to>
    <xdr:sp macro="" textlink="">
      <xdr:nvSpPr>
        <xdr:cNvPr id="4" name="Up Arrow 3"/>
        <xdr:cNvSpPr/>
      </xdr:nvSpPr>
      <xdr:spPr>
        <a:xfrm>
          <a:off x="7487114" y="14511685"/>
          <a:ext cx="302012" cy="40365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116158</xdr:colOff>
      <xdr:row>89</xdr:row>
      <xdr:rowOff>81310</xdr:rowOff>
    </xdr:from>
    <xdr:to>
      <xdr:col>9</xdr:col>
      <xdr:colOff>418170</xdr:colOff>
      <xdr:row>91</xdr:row>
      <xdr:rowOff>142065</xdr:rowOff>
    </xdr:to>
    <xdr:sp macro="" textlink="">
      <xdr:nvSpPr>
        <xdr:cNvPr id="5" name="Up Arrow 4"/>
        <xdr:cNvSpPr/>
      </xdr:nvSpPr>
      <xdr:spPr>
        <a:xfrm>
          <a:off x="9183958" y="14511685"/>
          <a:ext cx="302012" cy="403655"/>
        </a:xfrm>
        <a:prstGeom prst="up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1022194</xdr:colOff>
      <xdr:row>87</xdr:row>
      <xdr:rowOff>104542</xdr:rowOff>
    </xdr:from>
    <xdr:to>
      <xdr:col>7</xdr:col>
      <xdr:colOff>34847</xdr:colOff>
      <xdr:row>89</xdr:row>
      <xdr:rowOff>104543</xdr:rowOff>
    </xdr:to>
    <xdr:sp macro="" textlink="">
      <xdr:nvSpPr>
        <xdr:cNvPr id="6" name="Flowchart: Process 5"/>
        <xdr:cNvSpPr/>
      </xdr:nvSpPr>
      <xdr:spPr>
        <a:xfrm>
          <a:off x="6203794" y="14201542"/>
          <a:ext cx="1051003" cy="333376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813109</xdr:colOff>
      <xdr:row>87</xdr:row>
      <xdr:rowOff>104542</xdr:rowOff>
    </xdr:from>
    <xdr:to>
      <xdr:col>9</xdr:col>
      <xdr:colOff>58079</xdr:colOff>
      <xdr:row>89</xdr:row>
      <xdr:rowOff>104543</xdr:rowOff>
    </xdr:to>
    <xdr:sp macro="" textlink="">
      <xdr:nvSpPr>
        <xdr:cNvPr id="7" name="Flowchart: Process 6"/>
        <xdr:cNvSpPr/>
      </xdr:nvSpPr>
      <xdr:spPr>
        <a:xfrm>
          <a:off x="8033059" y="14201542"/>
          <a:ext cx="1092820" cy="333376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33</xdr:col>
      <xdr:colOff>168622</xdr:colOff>
      <xdr:row>2</xdr:row>
      <xdr:rowOff>69695</xdr:rowOff>
    </xdr:from>
    <xdr:to>
      <xdr:col>33</xdr:col>
      <xdr:colOff>848979</xdr:colOff>
      <xdr:row>3</xdr:row>
      <xdr:rowOff>162622</xdr:rowOff>
    </xdr:to>
    <xdr:sp macro="" textlink="">
      <xdr:nvSpPr>
        <xdr:cNvPr id="8" name="Down Arrow 7"/>
        <xdr:cNvSpPr/>
      </xdr:nvSpPr>
      <xdr:spPr>
        <a:xfrm>
          <a:off x="17180272" y="393545"/>
          <a:ext cx="680357" cy="254852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23232</xdr:colOff>
      <xdr:row>86</xdr:row>
      <xdr:rowOff>81310</xdr:rowOff>
    </xdr:from>
    <xdr:to>
      <xdr:col>8</xdr:col>
      <xdr:colOff>46464</xdr:colOff>
      <xdr:row>88</xdr:row>
      <xdr:rowOff>81311</xdr:rowOff>
    </xdr:to>
    <xdr:sp macro="" textlink="">
      <xdr:nvSpPr>
        <xdr:cNvPr id="2" name="Flowchart: Process 1"/>
        <xdr:cNvSpPr/>
      </xdr:nvSpPr>
      <xdr:spPr>
        <a:xfrm>
          <a:off x="7443207" y="14826010"/>
          <a:ext cx="1023357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41</xdr:col>
      <xdr:colOff>168622</xdr:colOff>
      <xdr:row>2</xdr:row>
      <xdr:rowOff>69695</xdr:rowOff>
    </xdr:from>
    <xdr:to>
      <xdr:col>41</xdr:col>
      <xdr:colOff>848979</xdr:colOff>
      <xdr:row>3</xdr:row>
      <xdr:rowOff>162622</xdr:rowOff>
    </xdr:to>
    <xdr:sp macro="" textlink="">
      <xdr:nvSpPr>
        <xdr:cNvPr id="3" name="Down Arrow 2"/>
        <xdr:cNvSpPr/>
      </xdr:nvSpPr>
      <xdr:spPr>
        <a:xfrm>
          <a:off x="33287047" y="412595"/>
          <a:ext cx="680357" cy="264377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180238</xdr:colOff>
      <xdr:row>2</xdr:row>
      <xdr:rowOff>69695</xdr:rowOff>
    </xdr:from>
    <xdr:to>
      <xdr:col>26</xdr:col>
      <xdr:colOff>860595</xdr:colOff>
      <xdr:row>4</xdr:row>
      <xdr:rowOff>0</xdr:rowOff>
    </xdr:to>
    <xdr:sp macro="" textlink="">
      <xdr:nvSpPr>
        <xdr:cNvPr id="4" name="Down Arrow 3"/>
        <xdr:cNvSpPr/>
      </xdr:nvSpPr>
      <xdr:spPr>
        <a:xfrm>
          <a:off x="20430388" y="412595"/>
          <a:ext cx="680357" cy="27320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215085</xdr:colOff>
      <xdr:row>2</xdr:row>
      <xdr:rowOff>69695</xdr:rowOff>
    </xdr:from>
    <xdr:to>
      <xdr:col>35</xdr:col>
      <xdr:colOff>895442</xdr:colOff>
      <xdr:row>4</xdr:row>
      <xdr:rowOff>0</xdr:rowOff>
    </xdr:to>
    <xdr:sp macro="" textlink="">
      <xdr:nvSpPr>
        <xdr:cNvPr id="5" name="Down Arrow 4"/>
        <xdr:cNvSpPr/>
      </xdr:nvSpPr>
      <xdr:spPr>
        <a:xfrm>
          <a:off x="27275610" y="412595"/>
          <a:ext cx="680357" cy="27320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23233</xdr:colOff>
      <xdr:row>86</xdr:row>
      <xdr:rowOff>81310</xdr:rowOff>
    </xdr:from>
    <xdr:to>
      <xdr:col>29</xdr:col>
      <xdr:colOff>0</xdr:colOff>
      <xdr:row>88</xdr:row>
      <xdr:rowOff>81311</xdr:rowOff>
    </xdr:to>
    <xdr:sp macro="" textlink="">
      <xdr:nvSpPr>
        <xdr:cNvPr id="6" name="Flowchart: Process 5"/>
        <xdr:cNvSpPr/>
      </xdr:nvSpPr>
      <xdr:spPr>
        <a:xfrm>
          <a:off x="20273383" y="14826010"/>
          <a:ext cx="2977142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11617</xdr:colOff>
      <xdr:row>86</xdr:row>
      <xdr:rowOff>81310</xdr:rowOff>
    </xdr:from>
    <xdr:to>
      <xdr:col>39</xdr:col>
      <xdr:colOff>69694</xdr:colOff>
      <xdr:row>88</xdr:row>
      <xdr:rowOff>81311</xdr:rowOff>
    </xdr:to>
    <xdr:sp macro="" textlink="">
      <xdr:nvSpPr>
        <xdr:cNvPr id="7" name="Flowchart: Process 6"/>
        <xdr:cNvSpPr/>
      </xdr:nvSpPr>
      <xdr:spPr>
        <a:xfrm>
          <a:off x="27072142" y="14826010"/>
          <a:ext cx="4077627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23232</xdr:colOff>
      <xdr:row>86</xdr:row>
      <xdr:rowOff>81310</xdr:rowOff>
    </xdr:from>
    <xdr:to>
      <xdr:col>9</xdr:col>
      <xdr:colOff>46464</xdr:colOff>
      <xdr:row>87</xdr:row>
      <xdr:rowOff>0</xdr:rowOff>
    </xdr:to>
    <xdr:sp macro="" textlink="">
      <xdr:nvSpPr>
        <xdr:cNvPr id="2" name="Flowchart: Process 1"/>
        <xdr:cNvSpPr/>
      </xdr:nvSpPr>
      <xdr:spPr>
        <a:xfrm>
          <a:off x="8490957" y="14826010"/>
          <a:ext cx="1166232" cy="342901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23232</xdr:colOff>
      <xdr:row>86</xdr:row>
      <xdr:rowOff>81310</xdr:rowOff>
    </xdr:from>
    <xdr:to>
      <xdr:col>9</xdr:col>
      <xdr:colOff>46464</xdr:colOff>
      <xdr:row>87</xdr:row>
      <xdr:rowOff>0</xdr:rowOff>
    </xdr:to>
    <xdr:sp macro="" textlink="">
      <xdr:nvSpPr>
        <xdr:cNvPr id="2" name="Flowchart: Process 1"/>
        <xdr:cNvSpPr/>
      </xdr:nvSpPr>
      <xdr:spPr>
        <a:xfrm>
          <a:off x="6572250" y="14826010"/>
          <a:ext cx="0" cy="90140"/>
        </a:xfrm>
        <a:prstGeom prst="flowChartProcess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19;&#3640;&#3611;&#3619;&#3634;&#3618;&#3652;&#3605;&#3619;&#3617;&#3634;&#3626;%202556-255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92;&#3635;&#3609;&#3623;&#3609;&#3612;&#3641;&#3657;&#3648;&#3618;&#3637;&#3656;&#3618;&#3617;&#3648;&#3618;&#3639;&#3629;&#3609;&#3648;&#3648;&#3621;&#3632;&#3619;&#3634;&#3618;&#3652;&#3604;&#3657;%20%20&#3652;&#3605;&#3619;&#3617;&#3634;&#3626;%201-4%20&#3611;&#3637;%202558%20(&#3611;&#3619;&#3633;&#3610;&#3605;&#3634;&#3617;&#3607;&#3637;&#3656;&#3612;&#3656;&#3634;&#3609;&#3611;&#3619;&#3632;&#3594;&#3640;&#3617;%2021%20&#3648;&#3617;.&#3618;.%202559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19;&#3640;&#3611;%20Domestic%20&#3648;&#3648;&#3618;&#3585;&#3652;&#3605;&#3619;&#3617;&#3634;&#3626;%20&#3611;&#3637;%202559%20&#3612;&#3656;&#3634;&#3609;&#3588;&#3603;&#3632;&#3585;&#3619;&#3619;&#3617;&#3585;&#3634;&#361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3649;&#3610;&#3610;%20%20&#3585;&#3614;&#3619;.%20&#3611;&#3637;%202560%20&#3611;&#3619;&#3633;&#3610;%20Q4%2059%20&#3605;&#3634;&#3617;&#3607;&#3637;&#3656;&#3612;&#3656;&#3634;&#3609;%20&#3588;&#3603;&#3632;&#3585;&#3619;&#3619;&#3617;&#3585;&#3634;&#3619;&#3649;&#3621;&#3657;&#362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3619;&#3634;&#3618;&#3648;&#3604;&#3639;&#3629;&#3609;/&#3618;&#3629;&#3604;&#3626;&#3632;&#3626;&#3617;%20&#3586;&#3657;&#3629;&#3617;&#3641;&#3621;&#3648;&#3610;&#3639;&#3657;&#3629;&#3591;&#3605;&#3657;&#3609;&#3648;&#3604;&#3639;&#3629;&#3609;&#3617;&#3585;&#3619;&#3634;&#3588;&#3617;%20-%20&#3648;&#3604;&#3639;&#3629;&#3609;&#3626;&#3636;&#3591;&#3627;&#3634;&#3588;&#3617;256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&#3619;&#3634;&#3618;&#3648;&#3604;&#3639;&#3629;&#3609;/&#3618;&#3629;&#3604;&#3626;&#3632;&#3626;&#3617;%20&#3586;&#3657;&#3629;&#3617;&#3641;&#3621;&#3648;&#3610;&#3639;&#3657;&#3629;&#3591;&#3605;&#3657;&#3609;&#3648;&#3604;&#3639;&#3629;&#3609;&#3617;&#3585;&#3619;&#3634;&#3588;&#3617;%20-%20&#3648;&#3604;&#3639;&#3629;&#3609;&#3585;&#3633;&#3609;&#3618;&#3634;&#3618;&#3609;256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lenovo/Downloads/Cal_Daily%20_Sep_20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Cal_Daily%20_Oct_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ู้เยี่ยมเยือนชาวไทย"/>
      <sheetName val="ผู้เยี่ยมเยือนชาวต่างชาติ"/>
      <sheetName val="รายได้ชาวไทย"/>
      <sheetName val="รายได้ชาวต่างประเทศ"/>
    </sheetNames>
    <sheetDataSet>
      <sheetData sheetId="0"/>
      <sheetData sheetId="1"/>
      <sheetData sheetId="2">
        <row r="4">
          <cell r="A4" t="str">
            <v>กรุงเทพมหานคร</v>
          </cell>
          <cell r="B4">
            <v>70249.34</v>
          </cell>
          <cell r="C4">
            <v>68461.279999999999</v>
          </cell>
          <cell r="D4">
            <v>60256.109999999993</v>
          </cell>
          <cell r="E4">
            <v>57172.14</v>
          </cell>
          <cell r="F4">
            <v>2.61</v>
          </cell>
          <cell r="G4">
            <v>13.62</v>
          </cell>
          <cell r="H4">
            <v>5.39</v>
          </cell>
          <cell r="I4">
            <v>79066.320000000007</v>
          </cell>
          <cell r="J4">
            <v>74978.35000000002</v>
          </cell>
          <cell r="K4">
            <v>67175.789999999994</v>
          </cell>
          <cell r="L4">
            <v>70868.59</v>
          </cell>
          <cell r="M4">
            <v>5.45</v>
          </cell>
          <cell r="N4">
            <v>11.62</v>
          </cell>
          <cell r="O4">
            <v>-5.21</v>
          </cell>
          <cell r="P4">
            <v>104549.3</v>
          </cell>
          <cell r="Q4">
            <v>96987.31</v>
          </cell>
          <cell r="R4">
            <v>78839.199999999997</v>
          </cell>
          <cell r="S4">
            <v>74425.350000000006</v>
          </cell>
          <cell r="T4">
            <v>7.8</v>
          </cell>
          <cell r="U4">
            <v>23.02</v>
          </cell>
          <cell r="V4">
            <v>5.93</v>
          </cell>
          <cell r="W4">
            <v>67881.62999999999</v>
          </cell>
          <cell r="X4">
            <v>56904.09</v>
          </cell>
          <cell r="Y4">
            <v>44660.160000000003</v>
          </cell>
          <cell r="Z4">
            <v>40622.080000000009</v>
          </cell>
        </row>
        <row r="5">
          <cell r="A5" t="str">
            <v>ฉะเชิงเทรา</v>
          </cell>
          <cell r="B5">
            <v>662.34</v>
          </cell>
          <cell r="C5">
            <v>650.89</v>
          </cell>
          <cell r="D5">
            <v>623.36</v>
          </cell>
          <cell r="E5">
            <v>648.47</v>
          </cell>
          <cell r="F5">
            <v>1.76</v>
          </cell>
          <cell r="G5">
            <v>4.42</v>
          </cell>
          <cell r="H5">
            <v>-3.87</v>
          </cell>
          <cell r="I5">
            <v>1204.23</v>
          </cell>
          <cell r="J5">
            <v>1139.8499999999999</v>
          </cell>
          <cell r="K5">
            <v>1114.7399999999998</v>
          </cell>
          <cell r="L5">
            <v>1110.6899999999998</v>
          </cell>
          <cell r="M5">
            <v>5.65</v>
          </cell>
          <cell r="N5">
            <v>2.25</v>
          </cell>
          <cell r="O5">
            <v>0.36</v>
          </cell>
          <cell r="P5">
            <v>1023.67</v>
          </cell>
          <cell r="Q5">
            <v>926.69999999999982</v>
          </cell>
          <cell r="R5">
            <v>843.21</v>
          </cell>
          <cell r="S5">
            <v>808.69</v>
          </cell>
          <cell r="T5">
            <v>10.46</v>
          </cell>
          <cell r="U5">
            <v>9.9</v>
          </cell>
          <cell r="V5">
            <v>4.2699999999999996</v>
          </cell>
          <cell r="W5">
            <v>1300.49</v>
          </cell>
          <cell r="X5">
            <v>1219.29</v>
          </cell>
          <cell r="Y5">
            <v>1154.6200000000001</v>
          </cell>
          <cell r="Z5">
            <v>1121.9000000000001</v>
          </cell>
        </row>
        <row r="6">
          <cell r="A6" t="str">
            <v>ชัยนาท</v>
          </cell>
          <cell r="B6">
            <v>232.85</v>
          </cell>
          <cell r="C6">
            <v>217.04999999999998</v>
          </cell>
          <cell r="D6">
            <v>144.91</v>
          </cell>
          <cell r="E6">
            <v>96.71</v>
          </cell>
          <cell r="F6">
            <v>7.28</v>
          </cell>
          <cell r="G6">
            <v>49.78</v>
          </cell>
          <cell r="H6">
            <v>49.84</v>
          </cell>
          <cell r="I6">
            <v>317.12</v>
          </cell>
          <cell r="J6">
            <v>289.66000000000003</v>
          </cell>
          <cell r="K6">
            <v>174.94</v>
          </cell>
          <cell r="L6">
            <v>113.32</v>
          </cell>
          <cell r="M6">
            <v>9.48</v>
          </cell>
          <cell r="N6">
            <v>65.58</v>
          </cell>
          <cell r="O6">
            <v>54.38</v>
          </cell>
          <cell r="P6">
            <v>261.20999999999998</v>
          </cell>
          <cell r="Q6">
            <v>238.33999999999997</v>
          </cell>
          <cell r="R6">
            <v>146.54</v>
          </cell>
          <cell r="S6">
            <v>99.2</v>
          </cell>
          <cell r="T6">
            <v>9.6</v>
          </cell>
          <cell r="U6">
            <v>62.65</v>
          </cell>
          <cell r="V6">
            <v>47.72</v>
          </cell>
          <cell r="W6">
            <v>290.11</v>
          </cell>
          <cell r="X6">
            <v>272.01</v>
          </cell>
          <cell r="Y6">
            <v>213.56</v>
          </cell>
          <cell r="Z6">
            <v>198.93</v>
          </cell>
        </row>
        <row r="7">
          <cell r="A7" t="str">
            <v>นครปฐม</v>
          </cell>
          <cell r="B7">
            <v>847.69999999999993</v>
          </cell>
          <cell r="C7">
            <v>642.86</v>
          </cell>
          <cell r="D7">
            <v>587.66999999999996</v>
          </cell>
          <cell r="E7">
            <v>530.37</v>
          </cell>
          <cell r="F7">
            <v>31.86</v>
          </cell>
          <cell r="G7">
            <v>9.39</v>
          </cell>
          <cell r="H7">
            <v>10.8</v>
          </cell>
          <cell r="I7">
            <v>893.45</v>
          </cell>
          <cell r="J7">
            <v>747.17000000000007</v>
          </cell>
          <cell r="K7">
            <v>713.41</v>
          </cell>
          <cell r="L7">
            <v>607.07000000000005</v>
          </cell>
          <cell r="M7">
            <v>19.579999999999998</v>
          </cell>
          <cell r="N7">
            <v>4.7300000000000004</v>
          </cell>
          <cell r="O7">
            <v>17.52</v>
          </cell>
          <cell r="P7">
            <v>1545.11</v>
          </cell>
          <cell r="Q7">
            <v>1147.42</v>
          </cell>
          <cell r="R7">
            <v>1077.76</v>
          </cell>
          <cell r="S7">
            <v>880.32999999999993</v>
          </cell>
          <cell r="T7">
            <v>34.659999999999997</v>
          </cell>
          <cell r="U7">
            <v>6.46</v>
          </cell>
          <cell r="V7">
            <v>22.43</v>
          </cell>
          <cell r="W7">
            <v>1518.2899999999997</v>
          </cell>
          <cell r="X7">
            <v>1299.97</v>
          </cell>
          <cell r="Y7">
            <v>1272.0600000000002</v>
          </cell>
          <cell r="Z7">
            <v>1090.4999999999998</v>
          </cell>
        </row>
        <row r="8">
          <cell r="A8" t="str">
            <v>นนทบุรี</v>
          </cell>
          <cell r="B8">
            <v>784.99</v>
          </cell>
          <cell r="C8">
            <v>769.13</v>
          </cell>
          <cell r="D8">
            <v>633.38</v>
          </cell>
          <cell r="E8">
            <v>627.59</v>
          </cell>
          <cell r="F8">
            <v>2.06</v>
          </cell>
          <cell r="G8">
            <v>21.43</v>
          </cell>
          <cell r="H8">
            <v>0.92</v>
          </cell>
          <cell r="I8">
            <v>714.73000000000013</v>
          </cell>
          <cell r="J8">
            <v>701.58999999999992</v>
          </cell>
          <cell r="K8">
            <v>551.99</v>
          </cell>
          <cell r="L8">
            <v>550.62</v>
          </cell>
          <cell r="M8">
            <v>1.87</v>
          </cell>
          <cell r="N8">
            <v>27.1</v>
          </cell>
          <cell r="O8">
            <v>0.25</v>
          </cell>
          <cell r="P8">
            <v>558.08999999999992</v>
          </cell>
          <cell r="Q8">
            <v>505.67</v>
          </cell>
          <cell r="R8">
            <v>387.07000000000005</v>
          </cell>
          <cell r="S8">
            <v>342.29</v>
          </cell>
          <cell r="T8">
            <v>10.37</v>
          </cell>
          <cell r="U8">
            <v>30.64</v>
          </cell>
          <cell r="V8">
            <v>13.08</v>
          </cell>
          <cell r="W8">
            <v>725.99000000000012</v>
          </cell>
          <cell r="X8">
            <v>683.40999999999985</v>
          </cell>
          <cell r="Y8">
            <v>674.09</v>
          </cell>
          <cell r="Z8">
            <v>668.7700000000001</v>
          </cell>
        </row>
        <row r="9">
          <cell r="A9" t="str">
            <v>ปทุมธานี</v>
          </cell>
          <cell r="B9">
            <v>431.15000000000003</v>
          </cell>
          <cell r="C9">
            <v>397.59000000000003</v>
          </cell>
          <cell r="D9">
            <v>329.79000000000008</v>
          </cell>
          <cell r="E9">
            <v>312.48</v>
          </cell>
          <cell r="F9">
            <v>8.44</v>
          </cell>
          <cell r="G9">
            <v>20.56</v>
          </cell>
          <cell r="H9">
            <v>5.54</v>
          </cell>
          <cell r="I9">
            <v>398.47</v>
          </cell>
          <cell r="J9">
            <v>374.65</v>
          </cell>
          <cell r="K9">
            <v>297.04000000000002</v>
          </cell>
          <cell r="L9">
            <v>277.09999999999997</v>
          </cell>
          <cell r="M9">
            <v>6.36</v>
          </cell>
          <cell r="N9">
            <v>26.13</v>
          </cell>
          <cell r="O9">
            <v>7.2</v>
          </cell>
          <cell r="P9">
            <v>357.89000000000004</v>
          </cell>
          <cell r="Q9">
            <v>329.21</v>
          </cell>
          <cell r="R9">
            <v>253.32</v>
          </cell>
          <cell r="S9">
            <v>241.57</v>
          </cell>
          <cell r="T9">
            <v>8.7100000000000009</v>
          </cell>
          <cell r="U9">
            <v>29.96</v>
          </cell>
          <cell r="V9">
            <v>4.8600000000000003</v>
          </cell>
          <cell r="W9">
            <v>593.18000000000006</v>
          </cell>
          <cell r="X9">
            <v>557.61</v>
          </cell>
          <cell r="Y9">
            <v>542.22</v>
          </cell>
          <cell r="Z9">
            <v>510.50000000000011</v>
          </cell>
        </row>
        <row r="10">
          <cell r="A10" t="str">
            <v>พระนครศรีอยุธยา</v>
          </cell>
          <cell r="B10">
            <v>2013.7599999999998</v>
          </cell>
          <cell r="C10">
            <v>1902.07</v>
          </cell>
          <cell r="D10">
            <v>1821.74</v>
          </cell>
          <cell r="E10">
            <v>1688.64</v>
          </cell>
          <cell r="F10">
            <v>5.87</v>
          </cell>
          <cell r="G10">
            <v>4.41</v>
          </cell>
          <cell r="H10">
            <v>7.88</v>
          </cell>
          <cell r="I10">
            <v>2921.7599999999993</v>
          </cell>
          <cell r="J10">
            <v>2739.4800000000005</v>
          </cell>
          <cell r="K10">
            <v>2493.62</v>
          </cell>
          <cell r="L10">
            <v>2325.34</v>
          </cell>
          <cell r="M10">
            <v>6.65</v>
          </cell>
          <cell r="N10">
            <v>9.86</v>
          </cell>
          <cell r="O10">
            <v>7.24</v>
          </cell>
          <cell r="P10">
            <v>2231.7400000000002</v>
          </cell>
          <cell r="Q10">
            <v>2074.7000000000003</v>
          </cell>
          <cell r="R10">
            <v>1768.6100000000001</v>
          </cell>
          <cell r="S10">
            <v>1594.3500000000001</v>
          </cell>
          <cell r="T10">
            <v>7.57</v>
          </cell>
          <cell r="U10">
            <v>17.309999999999999</v>
          </cell>
          <cell r="V10">
            <v>10.93</v>
          </cell>
          <cell r="W10">
            <v>3212.25</v>
          </cell>
          <cell r="X10">
            <v>3035.8599999999997</v>
          </cell>
          <cell r="Y10">
            <v>2929.1</v>
          </cell>
          <cell r="Z10">
            <v>2562.09</v>
          </cell>
        </row>
        <row r="11">
          <cell r="A11" t="str">
            <v>ลพบุรี</v>
          </cell>
          <cell r="B11">
            <v>1037.6499999999999</v>
          </cell>
          <cell r="C11">
            <v>980.31</v>
          </cell>
          <cell r="D11">
            <v>845.3900000000001</v>
          </cell>
          <cell r="E11">
            <v>808.02999999999986</v>
          </cell>
          <cell r="F11">
            <v>5.85</v>
          </cell>
          <cell r="G11">
            <v>15.96</v>
          </cell>
          <cell r="H11">
            <v>4.62</v>
          </cell>
          <cell r="I11">
            <v>931.46</v>
          </cell>
          <cell r="J11">
            <v>909.81000000000006</v>
          </cell>
          <cell r="K11">
            <v>834.54</v>
          </cell>
          <cell r="L11">
            <v>761.56000000000006</v>
          </cell>
          <cell r="M11">
            <v>2.38</v>
          </cell>
          <cell r="N11">
            <v>9.02</v>
          </cell>
          <cell r="O11">
            <v>9.58</v>
          </cell>
          <cell r="P11">
            <v>1359.45</v>
          </cell>
          <cell r="Q11">
            <v>1217.54</v>
          </cell>
          <cell r="R11">
            <v>1080.8900000000001</v>
          </cell>
          <cell r="S11">
            <v>1007.48</v>
          </cell>
          <cell r="T11">
            <v>11.66</v>
          </cell>
          <cell r="U11">
            <v>12.64</v>
          </cell>
          <cell r="V11">
            <v>7.29</v>
          </cell>
          <cell r="W11">
            <v>1446.18</v>
          </cell>
          <cell r="X11">
            <v>1345.07</v>
          </cell>
          <cell r="Y11">
            <v>1292.1900000000003</v>
          </cell>
          <cell r="Z11">
            <v>1303.7800000000002</v>
          </cell>
        </row>
        <row r="12">
          <cell r="A12" t="str">
            <v>สมุทรปราการ</v>
          </cell>
          <cell r="B12">
            <v>661.74999999999989</v>
          </cell>
          <cell r="C12">
            <v>613.9</v>
          </cell>
          <cell r="D12">
            <v>458.07</v>
          </cell>
          <cell r="E12">
            <v>435.21000000000004</v>
          </cell>
          <cell r="F12">
            <v>7.79</v>
          </cell>
          <cell r="G12">
            <v>34.020000000000003</v>
          </cell>
          <cell r="H12">
            <v>5.25</v>
          </cell>
          <cell r="I12">
            <v>784.43000000000006</v>
          </cell>
          <cell r="J12">
            <v>748.07000000000016</v>
          </cell>
          <cell r="K12">
            <v>621.39</v>
          </cell>
          <cell r="L12">
            <v>568.37</v>
          </cell>
          <cell r="M12">
            <v>4.8600000000000003</v>
          </cell>
          <cell r="N12">
            <v>20.39</v>
          </cell>
          <cell r="O12">
            <v>9.33</v>
          </cell>
          <cell r="P12">
            <v>618.20000000000005</v>
          </cell>
          <cell r="Q12">
            <v>550.56000000000006</v>
          </cell>
          <cell r="R12">
            <v>462.42999999999995</v>
          </cell>
          <cell r="S12">
            <v>421.28</v>
          </cell>
          <cell r="T12">
            <v>12.29</v>
          </cell>
          <cell r="U12">
            <v>19.059999999999999</v>
          </cell>
          <cell r="V12">
            <v>9.77</v>
          </cell>
          <cell r="W12">
            <v>686.32999999999993</v>
          </cell>
          <cell r="X12">
            <v>626.08000000000004</v>
          </cell>
          <cell r="Y12">
            <v>578.24999999999989</v>
          </cell>
          <cell r="Z12">
            <v>504.01000000000005</v>
          </cell>
        </row>
        <row r="13">
          <cell r="A13" t="str">
            <v>สมุทรสาคร</v>
          </cell>
          <cell r="B13">
            <v>434.94</v>
          </cell>
          <cell r="C13">
            <v>425.02</v>
          </cell>
          <cell r="D13">
            <v>363.81000000000006</v>
          </cell>
          <cell r="E13">
            <v>318.48</v>
          </cell>
          <cell r="F13">
            <v>2.33</v>
          </cell>
          <cell r="G13">
            <v>16.82</v>
          </cell>
          <cell r="H13">
            <v>14.23</v>
          </cell>
          <cell r="I13">
            <v>453.17000000000007</v>
          </cell>
          <cell r="J13">
            <v>433.72</v>
          </cell>
          <cell r="K13">
            <v>378.33</v>
          </cell>
          <cell r="L13">
            <v>329.3</v>
          </cell>
          <cell r="M13">
            <v>4.4800000000000004</v>
          </cell>
          <cell r="N13">
            <v>14.64</v>
          </cell>
          <cell r="O13">
            <v>14.89</v>
          </cell>
          <cell r="P13">
            <v>368.98999999999995</v>
          </cell>
          <cell r="Q13">
            <v>337.73</v>
          </cell>
          <cell r="R13">
            <v>269.44</v>
          </cell>
          <cell r="S13">
            <v>170.32</v>
          </cell>
          <cell r="T13">
            <v>9.26</v>
          </cell>
          <cell r="U13">
            <v>25.35</v>
          </cell>
          <cell r="V13">
            <v>58.2</v>
          </cell>
          <cell r="W13">
            <v>1041.79</v>
          </cell>
          <cell r="X13">
            <v>974.92000000000007</v>
          </cell>
          <cell r="Y13">
            <v>951.2600000000001</v>
          </cell>
          <cell r="Z13">
            <v>821.81999999999994</v>
          </cell>
        </row>
        <row r="14">
          <cell r="A14" t="str">
            <v>สระบุรี</v>
          </cell>
          <cell r="B14">
            <v>838.7399999999999</v>
          </cell>
          <cell r="C14">
            <v>792.24</v>
          </cell>
          <cell r="D14">
            <v>772.27</v>
          </cell>
          <cell r="E14">
            <v>754.52</v>
          </cell>
          <cell r="F14">
            <v>5.87</v>
          </cell>
          <cell r="G14">
            <v>2.59</v>
          </cell>
          <cell r="H14">
            <v>2.35</v>
          </cell>
          <cell r="I14">
            <v>1245.43</v>
          </cell>
          <cell r="J14">
            <v>1172.6700000000003</v>
          </cell>
          <cell r="K14">
            <v>1079.31</v>
          </cell>
          <cell r="L14">
            <v>1017.53</v>
          </cell>
          <cell r="M14">
            <v>6.2</v>
          </cell>
          <cell r="N14">
            <v>8.65</v>
          </cell>
          <cell r="O14">
            <v>6.07</v>
          </cell>
          <cell r="P14">
            <v>1309.1299999999999</v>
          </cell>
          <cell r="Q14">
            <v>1156.0200000000002</v>
          </cell>
          <cell r="R14">
            <v>1000.5899999999999</v>
          </cell>
          <cell r="S14">
            <v>946.11</v>
          </cell>
          <cell r="T14">
            <v>13.24</v>
          </cell>
          <cell r="U14">
            <v>15.53</v>
          </cell>
          <cell r="V14">
            <v>5.76</v>
          </cell>
          <cell r="W14">
            <v>2435.6299999999997</v>
          </cell>
          <cell r="X14">
            <v>2262.94</v>
          </cell>
          <cell r="Y14">
            <v>2182.9999999999995</v>
          </cell>
          <cell r="Z14">
            <v>2398.9899999999998</v>
          </cell>
        </row>
        <row r="15">
          <cell r="A15" t="str">
            <v>สิงห์บุรี</v>
          </cell>
          <cell r="B15">
            <v>173.03</v>
          </cell>
          <cell r="C15">
            <v>165.73</v>
          </cell>
          <cell r="D15">
            <v>160.78</v>
          </cell>
          <cell r="E15">
            <v>149.98000000000002</v>
          </cell>
          <cell r="F15">
            <v>4.4000000000000004</v>
          </cell>
          <cell r="G15">
            <v>3.08</v>
          </cell>
          <cell r="H15">
            <v>7.2</v>
          </cell>
          <cell r="I15">
            <v>202.28</v>
          </cell>
          <cell r="J15">
            <v>189.68</v>
          </cell>
          <cell r="K15">
            <v>176.54</v>
          </cell>
          <cell r="L15">
            <v>161.07</v>
          </cell>
          <cell r="M15">
            <v>6.64</v>
          </cell>
          <cell r="N15">
            <v>7.44</v>
          </cell>
          <cell r="O15">
            <v>9.6</v>
          </cell>
          <cell r="P15">
            <v>149.89000000000001</v>
          </cell>
          <cell r="Q15">
            <v>134.23000000000002</v>
          </cell>
          <cell r="R15">
            <v>127.16000000000001</v>
          </cell>
          <cell r="S15">
            <v>119.47000000000001</v>
          </cell>
          <cell r="T15">
            <v>11.67</v>
          </cell>
          <cell r="U15">
            <v>5.56</v>
          </cell>
          <cell r="V15">
            <v>6.44</v>
          </cell>
          <cell r="W15">
            <v>205.52999999999997</v>
          </cell>
          <cell r="X15">
            <v>191.32</v>
          </cell>
          <cell r="Y15">
            <v>157.66000000000003</v>
          </cell>
          <cell r="Z15">
            <v>148.60999999999999</v>
          </cell>
        </row>
        <row r="16">
          <cell r="A16" t="str">
            <v>อ่างทอง</v>
          </cell>
          <cell r="B16">
            <v>304.39</v>
          </cell>
          <cell r="C16">
            <v>300.82000000000005</v>
          </cell>
          <cell r="D16">
            <v>225.88000000000002</v>
          </cell>
          <cell r="E16">
            <v>204.7</v>
          </cell>
          <cell r="F16">
            <v>1.19</v>
          </cell>
          <cell r="G16">
            <v>33.18</v>
          </cell>
          <cell r="H16">
            <v>10.35</v>
          </cell>
          <cell r="I16">
            <v>202.14999999999998</v>
          </cell>
          <cell r="J16">
            <v>191.57</v>
          </cell>
          <cell r="K16">
            <v>181.23999999999998</v>
          </cell>
          <cell r="L16">
            <v>167.10999999999999</v>
          </cell>
          <cell r="M16">
            <v>5.52</v>
          </cell>
          <cell r="N16">
            <v>5.7</v>
          </cell>
          <cell r="O16">
            <v>8.4600000000000009</v>
          </cell>
          <cell r="P16">
            <v>163.19000000000003</v>
          </cell>
          <cell r="Q16">
            <v>149.85999999999999</v>
          </cell>
          <cell r="R16">
            <v>114.80000000000001</v>
          </cell>
          <cell r="S16">
            <v>95.460000000000022</v>
          </cell>
          <cell r="T16">
            <v>8.89</v>
          </cell>
          <cell r="U16">
            <v>30.54</v>
          </cell>
          <cell r="V16">
            <v>20.260000000000002</v>
          </cell>
          <cell r="W16">
            <v>148.70000000000002</v>
          </cell>
          <cell r="X16">
            <v>148.49</v>
          </cell>
          <cell r="Y16">
            <v>116.3</v>
          </cell>
          <cell r="Z16">
            <v>98.039999999999992</v>
          </cell>
        </row>
        <row r="17">
          <cell r="A17" t="str">
            <v>ภาคกลาง</v>
          </cell>
          <cell r="B17">
            <v>78672.62999999999</v>
          </cell>
          <cell r="C17">
            <v>76318.890000000014</v>
          </cell>
          <cell r="D17">
            <v>67223.16</v>
          </cell>
          <cell r="E17">
            <v>63747.32</v>
          </cell>
          <cell r="F17">
            <v>3.08</v>
          </cell>
          <cell r="G17">
            <v>13.53</v>
          </cell>
          <cell r="H17">
            <v>5.45</v>
          </cell>
          <cell r="I17">
            <v>89334.999999999971</v>
          </cell>
          <cell r="J17">
            <v>84616.270000000019</v>
          </cell>
          <cell r="K17">
            <v>75792.87999999999</v>
          </cell>
          <cell r="L17">
            <v>78857.670000000013</v>
          </cell>
          <cell r="M17">
            <v>5.58</v>
          </cell>
          <cell r="N17">
            <v>11.64</v>
          </cell>
          <cell r="O17">
            <v>-3.89</v>
          </cell>
          <cell r="P17">
            <v>114495.86000000002</v>
          </cell>
          <cell r="Q17">
            <v>105755.28999999998</v>
          </cell>
          <cell r="R17">
            <v>86371.02</v>
          </cell>
          <cell r="S17">
            <v>81151.900000000023</v>
          </cell>
          <cell r="T17">
            <v>8.26</v>
          </cell>
          <cell r="U17">
            <v>22.44</v>
          </cell>
          <cell r="V17">
            <v>6.43</v>
          </cell>
          <cell r="W17">
            <v>81486.099999999977</v>
          </cell>
          <cell r="X17">
            <v>69521.060000000012</v>
          </cell>
          <cell r="Y17">
            <v>56724.470000000008</v>
          </cell>
          <cell r="Z17">
            <v>52050.020000000004</v>
          </cell>
        </row>
        <row r="18">
          <cell r="A18" t="str">
            <v>กำแพงเพชร</v>
          </cell>
          <cell r="B18">
            <v>314.14000000000004</v>
          </cell>
          <cell r="C18">
            <v>267.06000000000006</v>
          </cell>
          <cell r="D18">
            <v>234.67000000000002</v>
          </cell>
          <cell r="E18">
            <v>192.48</v>
          </cell>
          <cell r="F18">
            <v>17.63</v>
          </cell>
          <cell r="G18">
            <v>13.8</v>
          </cell>
          <cell r="H18">
            <v>21.92</v>
          </cell>
          <cell r="I18">
            <v>362.34000000000003</v>
          </cell>
          <cell r="J18">
            <v>338.02</v>
          </cell>
          <cell r="K18">
            <v>292.65999999999997</v>
          </cell>
          <cell r="L18">
            <v>291.20999999999998</v>
          </cell>
          <cell r="M18">
            <v>7.19</v>
          </cell>
          <cell r="N18">
            <v>15.5</v>
          </cell>
          <cell r="O18">
            <v>0.5</v>
          </cell>
          <cell r="P18">
            <v>192.01</v>
          </cell>
          <cell r="Q18">
            <v>162.38</v>
          </cell>
          <cell r="R18">
            <v>132.51999999999998</v>
          </cell>
          <cell r="S18">
            <v>106.84</v>
          </cell>
          <cell r="T18">
            <v>18.25</v>
          </cell>
          <cell r="U18">
            <v>22.53</v>
          </cell>
          <cell r="V18">
            <v>24.04</v>
          </cell>
          <cell r="W18">
            <v>485.46000000000004</v>
          </cell>
          <cell r="X18">
            <v>445.60999999999996</v>
          </cell>
          <cell r="Y18">
            <v>413.05999999999995</v>
          </cell>
          <cell r="Z18">
            <v>398.55999999999995</v>
          </cell>
        </row>
        <row r="19">
          <cell r="A19" t="str">
            <v>เชียงราย</v>
          </cell>
          <cell r="B19">
            <v>5024.72</v>
          </cell>
          <cell r="C19">
            <v>4846.2600000000011</v>
          </cell>
          <cell r="D19">
            <v>4496.01</v>
          </cell>
          <cell r="E19">
            <v>4203.7500000000009</v>
          </cell>
          <cell r="F19">
            <v>3.68</v>
          </cell>
          <cell r="G19">
            <v>7.79</v>
          </cell>
          <cell r="H19">
            <v>6.95</v>
          </cell>
          <cell r="I19">
            <v>3684.4400000000005</v>
          </cell>
          <cell r="J19">
            <v>3509.94</v>
          </cell>
          <cell r="K19">
            <v>2971.1100000000006</v>
          </cell>
          <cell r="L19">
            <v>3364.3</v>
          </cell>
          <cell r="M19">
            <v>4.97</v>
          </cell>
          <cell r="N19">
            <v>18.14</v>
          </cell>
          <cell r="O19">
            <v>-11.69</v>
          </cell>
          <cell r="P19">
            <v>3073.7599999999998</v>
          </cell>
          <cell r="Q19">
            <v>2839.1499999999996</v>
          </cell>
          <cell r="R19">
            <v>2562.2599999999998</v>
          </cell>
          <cell r="S19">
            <v>2845.9300000000003</v>
          </cell>
          <cell r="T19">
            <v>8.26</v>
          </cell>
          <cell r="U19">
            <v>10.81</v>
          </cell>
          <cell r="V19">
            <v>-9.9700000000000006</v>
          </cell>
          <cell r="W19">
            <v>6390.64</v>
          </cell>
          <cell r="X19">
            <v>6184.18</v>
          </cell>
          <cell r="Y19">
            <v>5516.08</v>
          </cell>
          <cell r="Z19">
            <v>5363.3</v>
          </cell>
        </row>
        <row r="20">
          <cell r="A20" t="str">
            <v>เชียงใหม่</v>
          </cell>
          <cell r="B20">
            <v>15977.78</v>
          </cell>
          <cell r="C20">
            <v>15754.55</v>
          </cell>
          <cell r="D20">
            <v>13892.96</v>
          </cell>
          <cell r="E20">
            <v>9139.0299999999988</v>
          </cell>
          <cell r="F20">
            <v>1.42</v>
          </cell>
          <cell r="G20">
            <v>13.4</v>
          </cell>
          <cell r="H20">
            <v>52.02</v>
          </cell>
          <cell r="I20">
            <v>11448.210000000001</v>
          </cell>
          <cell r="J20">
            <v>10720.589999999998</v>
          </cell>
          <cell r="K20">
            <v>9515.5300000000007</v>
          </cell>
          <cell r="L20">
            <v>8179.36</v>
          </cell>
          <cell r="M20">
            <v>6.79</v>
          </cell>
          <cell r="N20">
            <v>12.66</v>
          </cell>
          <cell r="O20">
            <v>16.34</v>
          </cell>
          <cell r="P20">
            <v>9356.380000000001</v>
          </cell>
          <cell r="Q20">
            <v>1032827</v>
          </cell>
          <cell r="R20">
            <v>8205.98</v>
          </cell>
          <cell r="S20">
            <v>5502.48</v>
          </cell>
          <cell r="T20">
            <v>-99.09</v>
          </cell>
          <cell r="U20">
            <v>12486.27</v>
          </cell>
          <cell r="V20">
            <v>49.13</v>
          </cell>
          <cell r="W20">
            <v>19435.12</v>
          </cell>
          <cell r="X20">
            <v>18421.54</v>
          </cell>
          <cell r="Y20">
            <v>16945.509999999998</v>
          </cell>
          <cell r="Z20">
            <v>13720.66</v>
          </cell>
        </row>
        <row r="21">
          <cell r="A21" t="str">
            <v>ตาก</v>
          </cell>
          <cell r="B21">
            <v>1512.3200000000002</v>
          </cell>
          <cell r="C21">
            <v>1432.2299999999998</v>
          </cell>
          <cell r="D21">
            <v>1238.67</v>
          </cell>
          <cell r="E21">
            <v>1069.93</v>
          </cell>
          <cell r="F21">
            <v>5.59</v>
          </cell>
          <cell r="G21">
            <v>15.63</v>
          </cell>
          <cell r="H21">
            <v>15.77</v>
          </cell>
          <cell r="I21">
            <v>1614.2299999999998</v>
          </cell>
          <cell r="J21">
            <v>1512.0500000000002</v>
          </cell>
          <cell r="K21">
            <v>1341.8999999999999</v>
          </cell>
          <cell r="L21">
            <v>1178.8000000000002</v>
          </cell>
          <cell r="M21">
            <v>6.76</v>
          </cell>
          <cell r="N21">
            <v>12.68</v>
          </cell>
          <cell r="O21">
            <v>13.84</v>
          </cell>
          <cell r="P21">
            <v>1146.68</v>
          </cell>
          <cell r="Q21">
            <v>1071.04</v>
          </cell>
          <cell r="R21">
            <v>917.96</v>
          </cell>
          <cell r="S21">
            <v>903.15</v>
          </cell>
          <cell r="T21">
            <v>7.06</v>
          </cell>
          <cell r="U21">
            <v>16.68</v>
          </cell>
          <cell r="V21">
            <v>1.64</v>
          </cell>
          <cell r="W21">
            <v>1773.2400000000002</v>
          </cell>
          <cell r="X21">
            <v>1673.7800000000002</v>
          </cell>
          <cell r="Y21">
            <v>1505.0700000000002</v>
          </cell>
          <cell r="Z21">
            <v>1435.9900000000002</v>
          </cell>
        </row>
        <row r="22">
          <cell r="A22" t="str">
            <v>นครสวรรค์</v>
          </cell>
          <cell r="B22">
            <v>781.83</v>
          </cell>
          <cell r="C22">
            <v>753.26999999999987</v>
          </cell>
          <cell r="D22">
            <v>517.38</v>
          </cell>
          <cell r="E22">
            <v>468</v>
          </cell>
          <cell r="F22">
            <v>3.79</v>
          </cell>
          <cell r="G22">
            <v>45.59</v>
          </cell>
          <cell r="H22">
            <v>10.55</v>
          </cell>
          <cell r="I22">
            <v>1118.57</v>
          </cell>
          <cell r="J22">
            <v>1097.57</v>
          </cell>
          <cell r="K22">
            <v>779.81000000000006</v>
          </cell>
          <cell r="L22">
            <v>799.52</v>
          </cell>
          <cell r="M22">
            <v>1.91</v>
          </cell>
          <cell r="N22">
            <v>40.75</v>
          </cell>
          <cell r="O22">
            <v>-2.4700000000000002</v>
          </cell>
          <cell r="P22">
            <v>448.03000000000003</v>
          </cell>
          <cell r="Q22">
            <v>418.31</v>
          </cell>
          <cell r="R22">
            <v>297.75</v>
          </cell>
          <cell r="S22">
            <v>289.93</v>
          </cell>
          <cell r="T22">
            <v>7.1</v>
          </cell>
          <cell r="U22">
            <v>40.49</v>
          </cell>
          <cell r="V22">
            <v>2.7</v>
          </cell>
          <cell r="W22">
            <v>875.2299999999999</v>
          </cell>
          <cell r="X22">
            <v>858.35</v>
          </cell>
          <cell r="Y22">
            <v>623.2600000000001</v>
          </cell>
          <cell r="Z22">
            <v>610.41</v>
          </cell>
        </row>
        <row r="23">
          <cell r="A23" t="str">
            <v>น่าน</v>
          </cell>
          <cell r="B23">
            <v>642.79999999999984</v>
          </cell>
          <cell r="C23">
            <v>608.82999999999993</v>
          </cell>
          <cell r="D23">
            <v>506.57999999999993</v>
          </cell>
          <cell r="E23">
            <v>498.11999999999989</v>
          </cell>
          <cell r="F23">
            <v>5.58</v>
          </cell>
          <cell r="G23">
            <v>20.18</v>
          </cell>
          <cell r="H23">
            <v>1.7</v>
          </cell>
          <cell r="I23">
            <v>594.79</v>
          </cell>
          <cell r="J23">
            <v>576.47000000000014</v>
          </cell>
          <cell r="K23">
            <v>446.75</v>
          </cell>
          <cell r="L23">
            <v>433.2</v>
          </cell>
          <cell r="M23">
            <v>3.18</v>
          </cell>
          <cell r="N23">
            <v>29.04</v>
          </cell>
          <cell r="O23">
            <v>3.13</v>
          </cell>
          <cell r="P23">
            <v>297.21999999999997</v>
          </cell>
          <cell r="Q23">
            <v>275.45999999999998</v>
          </cell>
          <cell r="R23">
            <v>231.68</v>
          </cell>
          <cell r="S23">
            <v>227.07999999999998</v>
          </cell>
          <cell r="T23">
            <v>7.9</v>
          </cell>
          <cell r="U23">
            <v>18.899999999999999</v>
          </cell>
          <cell r="V23">
            <v>2.0299999999999998</v>
          </cell>
          <cell r="W23">
            <v>446.05</v>
          </cell>
          <cell r="X23">
            <v>421.26999999999992</v>
          </cell>
          <cell r="Y23">
            <v>378.6</v>
          </cell>
          <cell r="Z23">
            <v>355.06999999999994</v>
          </cell>
        </row>
        <row r="24">
          <cell r="A24" t="str">
            <v>พะเยา</v>
          </cell>
          <cell r="B24">
            <v>297.58</v>
          </cell>
          <cell r="C24">
            <v>281.45999999999998</v>
          </cell>
          <cell r="D24">
            <v>234.22</v>
          </cell>
          <cell r="E24">
            <v>224.86</v>
          </cell>
          <cell r="F24">
            <v>5.73</v>
          </cell>
          <cell r="G24">
            <v>20.170000000000002</v>
          </cell>
          <cell r="H24">
            <v>4.16</v>
          </cell>
          <cell r="I24">
            <v>170.42</v>
          </cell>
          <cell r="J24">
            <v>159.19</v>
          </cell>
          <cell r="K24">
            <v>154.42999999999998</v>
          </cell>
          <cell r="L24">
            <v>152.37</v>
          </cell>
          <cell r="M24">
            <v>7.05</v>
          </cell>
          <cell r="N24">
            <v>3.08</v>
          </cell>
          <cell r="O24">
            <v>1.35</v>
          </cell>
          <cell r="P24">
            <v>302.58</v>
          </cell>
          <cell r="Q24">
            <v>281.51</v>
          </cell>
          <cell r="R24">
            <v>263.68999999999994</v>
          </cell>
          <cell r="S24">
            <v>259.8</v>
          </cell>
          <cell r="T24">
            <v>7.48</v>
          </cell>
          <cell r="U24">
            <v>6.76</v>
          </cell>
          <cell r="V24">
            <v>1.5</v>
          </cell>
          <cell r="W24">
            <v>389.72999999999996</v>
          </cell>
          <cell r="X24">
            <v>360.45000000000005</v>
          </cell>
          <cell r="Y24">
            <v>336.55</v>
          </cell>
          <cell r="Z24">
            <v>327.58999999999997</v>
          </cell>
        </row>
        <row r="25">
          <cell r="A25" t="str">
            <v>พิจิตร</v>
          </cell>
          <cell r="B25">
            <v>337.8</v>
          </cell>
          <cell r="C25">
            <v>331.94000000000005</v>
          </cell>
          <cell r="D25">
            <v>149.32</v>
          </cell>
          <cell r="E25">
            <v>145.49</v>
          </cell>
          <cell r="F25">
            <v>1.77</v>
          </cell>
          <cell r="G25">
            <v>122.3</v>
          </cell>
          <cell r="H25">
            <v>2.63</v>
          </cell>
          <cell r="I25">
            <v>257.52</v>
          </cell>
          <cell r="J25">
            <v>245.31</v>
          </cell>
          <cell r="K25">
            <v>111.9</v>
          </cell>
          <cell r="L25">
            <v>105.35</v>
          </cell>
          <cell r="M25">
            <v>4.9800000000000004</v>
          </cell>
          <cell r="N25">
            <v>119.22</v>
          </cell>
          <cell r="O25">
            <v>6.22</v>
          </cell>
          <cell r="P25">
            <v>307.09999999999997</v>
          </cell>
          <cell r="Q25">
            <v>292.32000000000005</v>
          </cell>
          <cell r="R25">
            <v>142.11000000000001</v>
          </cell>
          <cell r="S25">
            <v>135.9</v>
          </cell>
          <cell r="T25">
            <v>5.0599999999999996</v>
          </cell>
          <cell r="U25">
            <v>105.7</v>
          </cell>
          <cell r="V25">
            <v>4.57</v>
          </cell>
          <cell r="W25">
            <v>415.48</v>
          </cell>
          <cell r="X25">
            <v>398.98999999999995</v>
          </cell>
          <cell r="Y25">
            <v>208.99000000000004</v>
          </cell>
          <cell r="Z25">
            <v>204.23000000000002</v>
          </cell>
        </row>
        <row r="26">
          <cell r="A26" t="str">
            <v>พิษณุโลก</v>
          </cell>
          <cell r="B26">
            <v>2070.23</v>
          </cell>
          <cell r="C26">
            <v>1987.39</v>
          </cell>
          <cell r="D26">
            <v>1873.3500000000001</v>
          </cell>
          <cell r="E26">
            <v>1841.4199999999998</v>
          </cell>
          <cell r="F26">
            <v>4.17</v>
          </cell>
          <cell r="G26">
            <v>6.09</v>
          </cell>
          <cell r="H26">
            <v>1.73</v>
          </cell>
          <cell r="I26">
            <v>1465.27</v>
          </cell>
          <cell r="J26">
            <v>1413.28</v>
          </cell>
          <cell r="K26">
            <v>1224.1300000000001</v>
          </cell>
          <cell r="L26">
            <v>1159.8399999999999</v>
          </cell>
          <cell r="M26">
            <v>3.68</v>
          </cell>
          <cell r="N26">
            <v>15.45</v>
          </cell>
          <cell r="O26">
            <v>5.54</v>
          </cell>
          <cell r="P26">
            <v>1286.2399999999998</v>
          </cell>
          <cell r="Q26">
            <v>1221.5599999999997</v>
          </cell>
          <cell r="R26">
            <v>1050.1799999999998</v>
          </cell>
          <cell r="S26">
            <v>985.18</v>
          </cell>
          <cell r="T26">
            <v>5.29</v>
          </cell>
          <cell r="U26">
            <v>16.32</v>
          </cell>
          <cell r="V26">
            <v>6.6</v>
          </cell>
          <cell r="W26">
            <v>1894.7500000000002</v>
          </cell>
          <cell r="X26">
            <v>1780.4799999999998</v>
          </cell>
          <cell r="Y26">
            <v>1633.49</v>
          </cell>
          <cell r="Z26">
            <v>1593.8299999999997</v>
          </cell>
        </row>
        <row r="27">
          <cell r="A27" t="str">
            <v>เพชรบูรณ์</v>
          </cell>
          <cell r="B27">
            <v>1667.5600000000002</v>
          </cell>
          <cell r="C27">
            <v>1599.63</v>
          </cell>
          <cell r="D27">
            <v>1561.8900000000003</v>
          </cell>
          <cell r="E27">
            <v>1532.4</v>
          </cell>
          <cell r="F27">
            <v>4.25</v>
          </cell>
          <cell r="G27">
            <v>2.42</v>
          </cell>
          <cell r="H27">
            <v>1.92</v>
          </cell>
          <cell r="I27">
            <v>1295.69</v>
          </cell>
          <cell r="J27">
            <v>1284.75</v>
          </cell>
          <cell r="K27">
            <v>1197.6199999999999</v>
          </cell>
          <cell r="L27">
            <v>1173.81</v>
          </cell>
          <cell r="M27">
            <v>0.85</v>
          </cell>
          <cell r="N27">
            <v>7.28</v>
          </cell>
          <cell r="O27">
            <v>2.0299999999999998</v>
          </cell>
          <cell r="P27">
            <v>912.31000000000017</v>
          </cell>
          <cell r="Q27">
            <v>925.33</v>
          </cell>
          <cell r="R27">
            <v>864.58999999999992</v>
          </cell>
          <cell r="S27">
            <v>845.27999999999986</v>
          </cell>
          <cell r="T27">
            <v>-1.41</v>
          </cell>
          <cell r="U27">
            <v>7.03</v>
          </cell>
          <cell r="V27">
            <v>2.2799999999999998</v>
          </cell>
          <cell r="W27">
            <v>2004.4899999999998</v>
          </cell>
          <cell r="X27">
            <v>1905.4899999999998</v>
          </cell>
          <cell r="Y27">
            <v>1737.12</v>
          </cell>
          <cell r="Z27">
            <v>1732.8899999999999</v>
          </cell>
        </row>
        <row r="28">
          <cell r="A28" t="str">
            <v>แพร่</v>
          </cell>
          <cell r="B28">
            <v>313.45</v>
          </cell>
          <cell r="C28">
            <v>290.44</v>
          </cell>
          <cell r="D28">
            <v>256.72999999999996</v>
          </cell>
          <cell r="E28">
            <v>223.69000000000003</v>
          </cell>
          <cell r="F28">
            <v>7.92</v>
          </cell>
          <cell r="G28">
            <v>13.13</v>
          </cell>
          <cell r="H28">
            <v>14.77</v>
          </cell>
          <cell r="I28">
            <v>250.71</v>
          </cell>
          <cell r="J28">
            <v>235.45000000000005</v>
          </cell>
          <cell r="K28">
            <v>213.44</v>
          </cell>
          <cell r="L28">
            <v>202.01</v>
          </cell>
          <cell r="M28">
            <v>6.48</v>
          </cell>
          <cell r="N28">
            <v>10.31</v>
          </cell>
          <cell r="O28">
            <v>5.66</v>
          </cell>
          <cell r="P28">
            <v>289.7</v>
          </cell>
          <cell r="Q28">
            <v>276.35000000000002</v>
          </cell>
          <cell r="R28">
            <v>234.89999999999998</v>
          </cell>
          <cell r="S28">
            <v>216.66</v>
          </cell>
          <cell r="T28">
            <v>4.83</v>
          </cell>
          <cell r="U28">
            <v>17.649999999999999</v>
          </cell>
          <cell r="V28">
            <v>8.42</v>
          </cell>
          <cell r="W28">
            <v>451.07</v>
          </cell>
          <cell r="X28">
            <v>435.35999999999996</v>
          </cell>
          <cell r="Y28">
            <v>399.81</v>
          </cell>
          <cell r="Z28">
            <v>384.15999999999997</v>
          </cell>
        </row>
        <row r="29">
          <cell r="A29" t="str">
            <v>แม่ฮ่องสอน</v>
          </cell>
          <cell r="B29">
            <v>747.02</v>
          </cell>
          <cell r="C29">
            <v>711.08999999999992</v>
          </cell>
          <cell r="D29">
            <v>645.41999999999996</v>
          </cell>
          <cell r="E29">
            <v>623.44999999999993</v>
          </cell>
          <cell r="F29">
            <v>5.05</v>
          </cell>
          <cell r="G29">
            <v>10.17</v>
          </cell>
          <cell r="H29">
            <v>3.52</v>
          </cell>
          <cell r="I29">
            <v>465.67</v>
          </cell>
          <cell r="J29">
            <v>446.23</v>
          </cell>
          <cell r="K29">
            <v>398.85999999999996</v>
          </cell>
          <cell r="L29">
            <v>408.94</v>
          </cell>
          <cell r="M29">
            <v>4.3600000000000003</v>
          </cell>
          <cell r="N29">
            <v>11.88</v>
          </cell>
          <cell r="O29">
            <v>-2.46</v>
          </cell>
          <cell r="P29">
            <v>223.8</v>
          </cell>
          <cell r="Q29">
            <v>203.80999999999997</v>
          </cell>
          <cell r="R29">
            <v>183.86</v>
          </cell>
          <cell r="S29">
            <v>188.66000000000003</v>
          </cell>
          <cell r="T29">
            <v>9.81</v>
          </cell>
          <cell r="U29">
            <v>10.85</v>
          </cell>
          <cell r="V29">
            <v>-2.54</v>
          </cell>
          <cell r="W29">
            <v>981.5</v>
          </cell>
          <cell r="X29">
            <v>947.71</v>
          </cell>
          <cell r="Y29">
            <v>872.08</v>
          </cell>
          <cell r="Z29">
            <v>781.92000000000007</v>
          </cell>
        </row>
        <row r="30">
          <cell r="A30" t="str">
            <v>ลำปาง</v>
          </cell>
          <cell r="B30">
            <v>527.32999999999993</v>
          </cell>
          <cell r="C30">
            <v>496.96</v>
          </cell>
          <cell r="D30">
            <v>439.88</v>
          </cell>
          <cell r="E30">
            <v>418.78</v>
          </cell>
          <cell r="F30">
            <v>6.11</v>
          </cell>
          <cell r="G30">
            <v>12.98</v>
          </cell>
          <cell r="H30">
            <v>5.04</v>
          </cell>
          <cell r="I30">
            <v>593.41000000000008</v>
          </cell>
          <cell r="J30">
            <v>564.41999999999996</v>
          </cell>
          <cell r="K30">
            <v>496.6</v>
          </cell>
          <cell r="L30">
            <v>467.53</v>
          </cell>
          <cell r="M30">
            <v>5.14</v>
          </cell>
          <cell r="N30">
            <v>13.66</v>
          </cell>
          <cell r="O30">
            <v>6.22</v>
          </cell>
          <cell r="P30">
            <v>602.68000000000006</v>
          </cell>
          <cell r="Q30">
            <v>575.11</v>
          </cell>
          <cell r="R30">
            <v>522.37</v>
          </cell>
          <cell r="S30">
            <v>490.29</v>
          </cell>
          <cell r="T30">
            <v>4.79</v>
          </cell>
          <cell r="U30">
            <v>10.1</v>
          </cell>
          <cell r="V30">
            <v>6.54</v>
          </cell>
          <cell r="W30">
            <v>858.5100000000001</v>
          </cell>
          <cell r="X30">
            <v>799.2</v>
          </cell>
          <cell r="Y30">
            <v>702.5</v>
          </cell>
          <cell r="Z30">
            <v>637.83000000000004</v>
          </cell>
        </row>
        <row r="31">
          <cell r="A31" t="str">
            <v>ลำพูน</v>
          </cell>
          <cell r="B31">
            <v>380.16</v>
          </cell>
          <cell r="C31">
            <v>367.3</v>
          </cell>
          <cell r="D31">
            <v>296.57</v>
          </cell>
          <cell r="E31">
            <v>276.48</v>
          </cell>
          <cell r="F31">
            <v>3.5</v>
          </cell>
          <cell r="G31">
            <v>23.85</v>
          </cell>
          <cell r="H31">
            <v>7.27</v>
          </cell>
          <cell r="I31">
            <v>287.66999999999996</v>
          </cell>
          <cell r="J31">
            <v>278.77</v>
          </cell>
          <cell r="K31">
            <v>232.32999999999998</v>
          </cell>
          <cell r="L31">
            <v>212.77</v>
          </cell>
          <cell r="M31">
            <v>3.19</v>
          </cell>
          <cell r="N31">
            <v>19.989999999999998</v>
          </cell>
          <cell r="O31">
            <v>9.19</v>
          </cell>
          <cell r="P31">
            <v>219.17999999999995</v>
          </cell>
          <cell r="Q31">
            <v>205.2</v>
          </cell>
          <cell r="R31">
            <v>174.71</v>
          </cell>
          <cell r="S31">
            <v>169.89000000000001</v>
          </cell>
          <cell r="T31">
            <v>6.81</v>
          </cell>
          <cell r="U31">
            <v>17.45</v>
          </cell>
          <cell r="V31">
            <v>2.84</v>
          </cell>
          <cell r="W31">
            <v>436.43000000000006</v>
          </cell>
          <cell r="X31">
            <v>425.63000000000005</v>
          </cell>
          <cell r="Y31">
            <v>395.68</v>
          </cell>
          <cell r="Z31">
            <v>368.30999999999989</v>
          </cell>
        </row>
        <row r="32">
          <cell r="A32" t="str">
            <v>สุโขทัย</v>
          </cell>
          <cell r="B32">
            <v>424.92</v>
          </cell>
          <cell r="C32">
            <v>389.73999999999995</v>
          </cell>
          <cell r="D32">
            <v>332.66999999999996</v>
          </cell>
          <cell r="E32">
            <v>273.46000000000004</v>
          </cell>
          <cell r="F32">
            <v>9.0299999999999994</v>
          </cell>
          <cell r="G32">
            <v>17.16</v>
          </cell>
          <cell r="H32">
            <v>21.65</v>
          </cell>
          <cell r="I32">
            <v>538.37</v>
          </cell>
          <cell r="J32">
            <v>524.09</v>
          </cell>
          <cell r="K32">
            <v>467.21</v>
          </cell>
          <cell r="L32">
            <v>419.02</v>
          </cell>
          <cell r="M32">
            <v>2.72</v>
          </cell>
          <cell r="N32">
            <v>12.17</v>
          </cell>
          <cell r="O32">
            <v>11.5</v>
          </cell>
          <cell r="P32">
            <v>272.19</v>
          </cell>
          <cell r="Q32">
            <v>252.65</v>
          </cell>
          <cell r="R32">
            <v>213.95999999999998</v>
          </cell>
          <cell r="S32">
            <v>179.03999999999996</v>
          </cell>
          <cell r="T32">
            <v>7.73</v>
          </cell>
          <cell r="U32">
            <v>18.079999999999998</v>
          </cell>
          <cell r="V32">
            <v>19.5</v>
          </cell>
          <cell r="W32">
            <v>962.31999999999994</v>
          </cell>
          <cell r="X32">
            <v>935.53000000000009</v>
          </cell>
          <cell r="Y32">
            <v>893.94</v>
          </cell>
          <cell r="Z32">
            <v>859.96999999999991</v>
          </cell>
        </row>
        <row r="33">
          <cell r="A33" t="str">
            <v>อุตรดิตถ์</v>
          </cell>
          <cell r="B33">
            <v>581.25000000000011</v>
          </cell>
          <cell r="C33">
            <v>452.77</v>
          </cell>
          <cell r="D33">
            <v>395.38</v>
          </cell>
          <cell r="E33">
            <v>365.73999999999995</v>
          </cell>
          <cell r="F33">
            <v>28.38</v>
          </cell>
          <cell r="G33">
            <v>14.52</v>
          </cell>
          <cell r="H33">
            <v>8.1</v>
          </cell>
          <cell r="I33">
            <v>446.43</v>
          </cell>
          <cell r="J33">
            <v>373.77000000000004</v>
          </cell>
          <cell r="K33">
            <v>308.89</v>
          </cell>
          <cell r="L33">
            <v>292.38</v>
          </cell>
          <cell r="M33">
            <v>19.440000000000001</v>
          </cell>
          <cell r="N33">
            <v>21</v>
          </cell>
          <cell r="O33">
            <v>5.65</v>
          </cell>
          <cell r="P33">
            <v>443.21</v>
          </cell>
          <cell r="Q33">
            <v>328.97</v>
          </cell>
          <cell r="R33">
            <v>289.26000000000005</v>
          </cell>
          <cell r="S33">
            <v>223.42000000000002</v>
          </cell>
          <cell r="T33">
            <v>34.729999999999997</v>
          </cell>
          <cell r="U33">
            <v>13.73</v>
          </cell>
          <cell r="V33">
            <v>29.47</v>
          </cell>
          <cell r="W33">
            <v>492.40999999999997</v>
          </cell>
          <cell r="X33">
            <v>384.88</v>
          </cell>
          <cell r="Y33">
            <v>344.09000000000003</v>
          </cell>
          <cell r="Z33">
            <v>308.84000000000003</v>
          </cell>
        </row>
        <row r="34">
          <cell r="A34" t="str">
            <v>อุทัยธานี</v>
          </cell>
          <cell r="B34">
            <v>288.85000000000002</v>
          </cell>
          <cell r="C34">
            <v>271.20000000000005</v>
          </cell>
          <cell r="D34">
            <v>178.32999999999998</v>
          </cell>
          <cell r="E34">
            <v>165.79999999999998</v>
          </cell>
          <cell r="F34">
            <v>6.51</v>
          </cell>
          <cell r="G34">
            <v>52.08</v>
          </cell>
          <cell r="H34">
            <v>7.56</v>
          </cell>
          <cell r="I34">
            <v>246.47999999999996</v>
          </cell>
          <cell r="J34">
            <v>233.29999999999998</v>
          </cell>
          <cell r="K34">
            <v>131.52000000000001</v>
          </cell>
          <cell r="L34">
            <v>123.99</v>
          </cell>
          <cell r="M34">
            <v>5.65</v>
          </cell>
          <cell r="N34">
            <v>77.39</v>
          </cell>
          <cell r="O34">
            <v>6.07</v>
          </cell>
          <cell r="P34">
            <v>190.6</v>
          </cell>
          <cell r="Q34">
            <v>154.57</v>
          </cell>
          <cell r="R34">
            <v>119.63000000000001</v>
          </cell>
          <cell r="S34">
            <v>115.55</v>
          </cell>
          <cell r="T34">
            <v>23.31</v>
          </cell>
          <cell r="U34">
            <v>29.21</v>
          </cell>
          <cell r="V34">
            <v>3.53</v>
          </cell>
          <cell r="W34">
            <v>339.09000000000003</v>
          </cell>
          <cell r="X34">
            <v>327.46000000000004</v>
          </cell>
          <cell r="Y34">
            <v>236.37</v>
          </cell>
          <cell r="Z34">
            <v>224.16</v>
          </cell>
        </row>
        <row r="35">
          <cell r="A35" t="str">
            <v>ภาคเหนือ</v>
          </cell>
          <cell r="B35">
            <v>31889.74</v>
          </cell>
          <cell r="C35">
            <v>30842.120000000003</v>
          </cell>
          <cell r="D35">
            <v>27250.029999999995</v>
          </cell>
          <cell r="E35">
            <v>21662.879999999997</v>
          </cell>
          <cell r="F35">
            <v>3.4</v>
          </cell>
          <cell r="G35">
            <v>13.18</v>
          </cell>
          <cell r="H35">
            <v>25.79</v>
          </cell>
          <cell r="I35">
            <v>24840.219999999994</v>
          </cell>
          <cell r="J35">
            <v>23513.199999999997</v>
          </cell>
          <cell r="K35">
            <v>20284.689999999999</v>
          </cell>
          <cell r="L35">
            <v>18964.400000000001</v>
          </cell>
          <cell r="M35">
            <v>5.64</v>
          </cell>
          <cell r="N35">
            <v>15.92</v>
          </cell>
          <cell r="O35">
            <v>6.96</v>
          </cell>
          <cell r="P35">
            <v>19563.669999999998</v>
          </cell>
          <cell r="Q35">
            <v>1042310.72</v>
          </cell>
          <cell r="R35">
            <v>16407.41</v>
          </cell>
          <cell r="S35">
            <v>13685.08</v>
          </cell>
          <cell r="T35">
            <v>-98.12</v>
          </cell>
          <cell r="U35">
            <v>6252.68</v>
          </cell>
          <cell r="V35">
            <v>19.89</v>
          </cell>
          <cell r="W35">
            <v>38631.520000000004</v>
          </cell>
          <cell r="X35">
            <v>36705.909999999989</v>
          </cell>
          <cell r="Y35">
            <v>33142.199999999997</v>
          </cell>
          <cell r="Z35">
            <v>29307.720000000005</v>
          </cell>
        </row>
        <row r="36">
          <cell r="A36" t="str">
            <v>จันทบุรี</v>
          </cell>
          <cell r="B36">
            <v>1447.3899999999999</v>
          </cell>
          <cell r="C36">
            <v>1346.2199999999998</v>
          </cell>
          <cell r="D36">
            <v>1114.22</v>
          </cell>
          <cell r="E36">
            <v>1091.97</v>
          </cell>
          <cell r="F36">
            <v>7.52</v>
          </cell>
          <cell r="G36">
            <v>20.82</v>
          </cell>
          <cell r="H36">
            <v>2.04</v>
          </cell>
          <cell r="I36">
            <v>1685.6399999999999</v>
          </cell>
          <cell r="J36">
            <v>1573.68</v>
          </cell>
          <cell r="K36">
            <v>1381.91</v>
          </cell>
          <cell r="L36">
            <v>1339.71</v>
          </cell>
          <cell r="M36">
            <v>7.11</v>
          </cell>
          <cell r="N36">
            <v>13.88</v>
          </cell>
          <cell r="O36">
            <v>3.15</v>
          </cell>
          <cell r="P36">
            <v>1071.7099999999998</v>
          </cell>
          <cell r="Q36">
            <v>939.69</v>
          </cell>
          <cell r="R36">
            <v>881.83999999999992</v>
          </cell>
          <cell r="S36">
            <v>852.39999999999986</v>
          </cell>
          <cell r="T36">
            <v>14.05</v>
          </cell>
          <cell r="U36">
            <v>6.56</v>
          </cell>
          <cell r="V36">
            <v>3.45</v>
          </cell>
          <cell r="W36">
            <v>1106.9899999999998</v>
          </cell>
          <cell r="X36">
            <v>1037.0899999999999</v>
          </cell>
          <cell r="Y36">
            <v>1024.26</v>
          </cell>
          <cell r="Z36">
            <v>966.06999999999994</v>
          </cell>
        </row>
        <row r="37">
          <cell r="A37" t="str">
            <v>ชลบุรี</v>
          </cell>
          <cell r="B37">
            <v>9679.619999999999</v>
          </cell>
          <cell r="C37">
            <v>4865.3500000000004</v>
          </cell>
          <cell r="D37">
            <v>4306.18</v>
          </cell>
          <cell r="E37">
            <v>5118.97</v>
          </cell>
          <cell r="F37">
            <v>98.95</v>
          </cell>
          <cell r="G37">
            <v>12.99</v>
          </cell>
          <cell r="H37">
            <v>-15.88</v>
          </cell>
          <cell r="I37">
            <v>11426.51</v>
          </cell>
          <cell r="J37">
            <v>7463.6</v>
          </cell>
          <cell r="K37">
            <v>6089.82</v>
          </cell>
          <cell r="L37">
            <v>5869.3099999999995</v>
          </cell>
          <cell r="M37">
            <v>53.1</v>
          </cell>
          <cell r="N37">
            <v>22.56</v>
          </cell>
          <cell r="O37">
            <v>3.76</v>
          </cell>
          <cell r="P37">
            <v>8733.94</v>
          </cell>
          <cell r="Q37">
            <v>5281.7800000000007</v>
          </cell>
          <cell r="R37">
            <v>4600.79</v>
          </cell>
          <cell r="S37">
            <v>4378.33</v>
          </cell>
          <cell r="T37">
            <v>65.36</v>
          </cell>
          <cell r="U37">
            <v>14.8</v>
          </cell>
          <cell r="V37">
            <v>5.08</v>
          </cell>
          <cell r="W37">
            <v>14174.1</v>
          </cell>
          <cell r="X37">
            <v>8900.1500000000015</v>
          </cell>
          <cell r="Y37">
            <v>8317.08</v>
          </cell>
          <cell r="Z37">
            <v>8335.4499999999989</v>
          </cell>
        </row>
        <row r="38">
          <cell r="A38" t="str">
            <v>ตราด</v>
          </cell>
          <cell r="B38">
            <v>1956.6399999999999</v>
          </cell>
          <cell r="C38">
            <v>1849.4499999999998</v>
          </cell>
          <cell r="D38">
            <v>1695.9899999999998</v>
          </cell>
          <cell r="E38">
            <v>1660.3799999999999</v>
          </cell>
          <cell r="F38">
            <v>5.8</v>
          </cell>
          <cell r="G38">
            <v>9.0500000000000007</v>
          </cell>
          <cell r="H38">
            <v>2.14</v>
          </cell>
          <cell r="I38">
            <v>2673.02</v>
          </cell>
          <cell r="J38">
            <v>2583.5699999999997</v>
          </cell>
          <cell r="K38">
            <v>2297.6299999999997</v>
          </cell>
          <cell r="L38">
            <v>2178.29</v>
          </cell>
          <cell r="M38">
            <v>3.46</v>
          </cell>
          <cell r="N38">
            <v>12.44</v>
          </cell>
          <cell r="O38">
            <v>5.48</v>
          </cell>
          <cell r="P38">
            <v>2178.73</v>
          </cell>
          <cell r="Q38">
            <v>2022.5099999999998</v>
          </cell>
          <cell r="R38">
            <v>1889.9</v>
          </cell>
          <cell r="S38">
            <v>1742.13</v>
          </cell>
          <cell r="T38">
            <v>7.72</v>
          </cell>
          <cell r="U38">
            <v>7.02</v>
          </cell>
          <cell r="V38">
            <v>8.48</v>
          </cell>
          <cell r="W38">
            <v>2418.16</v>
          </cell>
          <cell r="X38">
            <v>2188.88</v>
          </cell>
          <cell r="Y38">
            <v>2059.3999999999996</v>
          </cell>
          <cell r="Z38">
            <v>1971.73</v>
          </cell>
        </row>
        <row r="39">
          <cell r="A39" t="str">
            <v>นครนายก</v>
          </cell>
          <cell r="B39">
            <v>1868.7299999999998</v>
          </cell>
          <cell r="C39">
            <v>1769.37</v>
          </cell>
          <cell r="D39">
            <v>1456.7600000000002</v>
          </cell>
          <cell r="E39">
            <v>1422.37</v>
          </cell>
          <cell r="F39">
            <v>5.62</v>
          </cell>
          <cell r="G39">
            <v>21.46</v>
          </cell>
          <cell r="H39">
            <v>2.42</v>
          </cell>
          <cell r="I39">
            <v>1559.07</v>
          </cell>
          <cell r="J39">
            <v>1510.01</v>
          </cell>
          <cell r="K39">
            <v>1367.02</v>
          </cell>
          <cell r="L39">
            <v>1349.87</v>
          </cell>
          <cell r="M39">
            <v>3.25</v>
          </cell>
          <cell r="N39">
            <v>10.46</v>
          </cell>
          <cell r="O39">
            <v>1.27</v>
          </cell>
          <cell r="P39">
            <v>1478.42</v>
          </cell>
          <cell r="Q39">
            <v>1347.6499999999999</v>
          </cell>
          <cell r="R39">
            <v>1172.6500000000001</v>
          </cell>
          <cell r="S39">
            <v>1077.6499999999999</v>
          </cell>
          <cell r="T39">
            <v>9.6999999999999993</v>
          </cell>
          <cell r="U39">
            <v>14.92</v>
          </cell>
          <cell r="V39">
            <v>8.82</v>
          </cell>
          <cell r="W39">
            <v>1234.7199999999998</v>
          </cell>
          <cell r="X39">
            <v>1136.42</v>
          </cell>
          <cell r="Y39">
            <v>965.16000000000008</v>
          </cell>
          <cell r="Z39">
            <v>918.14</v>
          </cell>
        </row>
        <row r="40">
          <cell r="A40" t="str">
            <v>ปราจีนบุรี</v>
          </cell>
          <cell r="B40">
            <v>889.08999999999992</v>
          </cell>
          <cell r="C40">
            <v>852.44999999999993</v>
          </cell>
          <cell r="D40">
            <v>832.99000000000012</v>
          </cell>
          <cell r="E40">
            <v>843.81000000000006</v>
          </cell>
          <cell r="F40">
            <v>4.3</v>
          </cell>
          <cell r="G40">
            <v>2.34</v>
          </cell>
          <cell r="H40">
            <v>-1.28</v>
          </cell>
          <cell r="I40">
            <v>925.22</v>
          </cell>
          <cell r="J40">
            <v>896.81</v>
          </cell>
          <cell r="K40">
            <v>815.18</v>
          </cell>
          <cell r="L40">
            <v>780.46</v>
          </cell>
          <cell r="M40">
            <v>3.17</v>
          </cell>
          <cell r="N40">
            <v>10.01</v>
          </cell>
          <cell r="O40">
            <v>4.45</v>
          </cell>
          <cell r="P40">
            <v>766.21</v>
          </cell>
          <cell r="Q40">
            <v>670.92000000000007</v>
          </cell>
          <cell r="R40">
            <v>631.66999999999996</v>
          </cell>
          <cell r="S40">
            <v>600.17999999999995</v>
          </cell>
          <cell r="T40">
            <v>14.2</v>
          </cell>
          <cell r="U40">
            <v>6.21</v>
          </cell>
          <cell r="V40">
            <v>5.25</v>
          </cell>
          <cell r="W40">
            <v>802.4</v>
          </cell>
          <cell r="X40">
            <v>734.71</v>
          </cell>
          <cell r="Y40">
            <v>606.54999999999995</v>
          </cell>
          <cell r="Z40">
            <v>592.88000000000011</v>
          </cell>
        </row>
        <row r="41">
          <cell r="A41" t="str">
            <v>ระยอง</v>
          </cell>
          <cell r="B41">
            <v>4577.6799999999994</v>
          </cell>
          <cell r="C41">
            <v>4298.99</v>
          </cell>
          <cell r="D41">
            <v>3688.86</v>
          </cell>
          <cell r="E41">
            <v>3558.13</v>
          </cell>
          <cell r="F41">
            <v>6.48</v>
          </cell>
          <cell r="G41">
            <v>16.54</v>
          </cell>
          <cell r="H41">
            <v>3.67</v>
          </cell>
          <cell r="I41">
            <v>6343.1100000000015</v>
          </cell>
          <cell r="J41">
            <v>5701.8899999999994</v>
          </cell>
          <cell r="K41">
            <v>4891.8999999999996</v>
          </cell>
          <cell r="L41">
            <v>3983.74</v>
          </cell>
          <cell r="M41">
            <v>11.25</v>
          </cell>
          <cell r="N41">
            <v>16.559999999999999</v>
          </cell>
          <cell r="O41">
            <v>22.8</v>
          </cell>
          <cell r="P41">
            <v>5609.5700000000006</v>
          </cell>
          <cell r="Q41">
            <v>5072.57</v>
          </cell>
          <cell r="R41">
            <v>4784.4800000000005</v>
          </cell>
          <cell r="S41">
            <v>4898.2600000000011</v>
          </cell>
          <cell r="T41">
            <v>10.59</v>
          </cell>
          <cell r="U41">
            <v>6.02</v>
          </cell>
          <cell r="V41">
            <v>-2.3199999999999998</v>
          </cell>
          <cell r="W41">
            <v>9853.17</v>
          </cell>
          <cell r="X41">
            <v>9273.34</v>
          </cell>
          <cell r="Y41">
            <v>8131.4</v>
          </cell>
          <cell r="Z41">
            <v>7655.53</v>
          </cell>
        </row>
        <row r="42">
          <cell r="A42" t="str">
            <v>สระแก้ว</v>
          </cell>
          <cell r="B42">
            <v>1210.07</v>
          </cell>
          <cell r="C42">
            <v>1108.1299999999999</v>
          </cell>
          <cell r="D42">
            <v>999.92999999999984</v>
          </cell>
          <cell r="E42">
            <v>955.06000000000006</v>
          </cell>
          <cell r="F42">
            <v>9.1999999999999993</v>
          </cell>
          <cell r="G42">
            <v>10.82</v>
          </cell>
          <cell r="H42">
            <v>4.7</v>
          </cell>
          <cell r="I42">
            <v>1274.6300000000001</v>
          </cell>
          <cell r="J42">
            <v>1055.0700000000002</v>
          </cell>
          <cell r="K42">
            <v>937.18999999999994</v>
          </cell>
          <cell r="L42">
            <v>884.87</v>
          </cell>
          <cell r="M42">
            <v>20.81</v>
          </cell>
          <cell r="N42">
            <v>12.58</v>
          </cell>
          <cell r="O42">
            <v>5.91</v>
          </cell>
          <cell r="P42">
            <v>1179.9599999999998</v>
          </cell>
          <cell r="Q42">
            <v>1005.31</v>
          </cell>
          <cell r="R42">
            <v>973.96000000000015</v>
          </cell>
          <cell r="S42">
            <v>836.22</v>
          </cell>
          <cell r="T42">
            <v>17.37</v>
          </cell>
          <cell r="U42">
            <v>3.22</v>
          </cell>
          <cell r="V42">
            <v>16.47</v>
          </cell>
          <cell r="W42">
            <v>1498.0200000000002</v>
          </cell>
          <cell r="X42">
            <v>1212.6599999999999</v>
          </cell>
          <cell r="Y42">
            <v>1057.6300000000001</v>
          </cell>
          <cell r="Z42">
            <v>1006.2600000000001</v>
          </cell>
        </row>
        <row r="43">
          <cell r="A43" t="str">
            <v>ภาคตะวันออก</v>
          </cell>
          <cell r="B43">
            <v>21629.219999999998</v>
          </cell>
          <cell r="C43">
            <v>16089.96</v>
          </cell>
          <cell r="D43">
            <v>14094.930000000002</v>
          </cell>
          <cell r="E43">
            <v>14650.69</v>
          </cell>
          <cell r="F43">
            <v>34.43</v>
          </cell>
          <cell r="G43">
            <v>14.15</v>
          </cell>
          <cell r="H43">
            <v>-3.79</v>
          </cell>
          <cell r="I43">
            <v>25887.200000000004</v>
          </cell>
          <cell r="J43">
            <v>20784.629999999997</v>
          </cell>
          <cell r="K43">
            <v>17780.649999999998</v>
          </cell>
          <cell r="L43">
            <v>16386.25</v>
          </cell>
          <cell r="M43">
            <v>24.55</v>
          </cell>
          <cell r="N43">
            <v>16.89</v>
          </cell>
          <cell r="O43">
            <v>8.51</v>
          </cell>
          <cell r="P43">
            <v>21018.539999999997</v>
          </cell>
          <cell r="Q43">
            <v>16340.43</v>
          </cell>
          <cell r="R43">
            <v>14935.290000000003</v>
          </cell>
          <cell r="S43">
            <v>14385.17</v>
          </cell>
          <cell r="T43">
            <v>28.63</v>
          </cell>
          <cell r="U43">
            <v>9.41</v>
          </cell>
          <cell r="V43">
            <v>3.82</v>
          </cell>
          <cell r="W43">
            <v>31087.56</v>
          </cell>
          <cell r="X43">
            <v>24483.250000000004</v>
          </cell>
          <cell r="Y43">
            <v>22161.48</v>
          </cell>
          <cell r="Z43">
            <v>21446.059999999994</v>
          </cell>
        </row>
        <row r="44">
          <cell r="A44" t="str">
            <v>กาญจนบุรี</v>
          </cell>
          <cell r="B44">
            <v>4802.8</v>
          </cell>
          <cell r="C44">
            <v>4322.67</v>
          </cell>
          <cell r="D44">
            <v>3568.3399999999992</v>
          </cell>
          <cell r="E44">
            <v>2786.95</v>
          </cell>
          <cell r="F44">
            <v>11.11</v>
          </cell>
          <cell r="G44">
            <v>21.14</v>
          </cell>
          <cell r="H44">
            <v>28.04</v>
          </cell>
          <cell r="I44">
            <v>4124.8500000000004</v>
          </cell>
          <cell r="J44">
            <v>3734.4399999999996</v>
          </cell>
          <cell r="K44">
            <v>3196.97</v>
          </cell>
          <cell r="L44">
            <v>3112.19</v>
          </cell>
          <cell r="M44">
            <v>10.45</v>
          </cell>
          <cell r="N44">
            <v>16.809999999999999</v>
          </cell>
          <cell r="O44">
            <v>2.72</v>
          </cell>
          <cell r="P44">
            <v>4800.3900000000003</v>
          </cell>
          <cell r="Q44">
            <v>4305.03</v>
          </cell>
          <cell r="R44">
            <v>3413.5699999999997</v>
          </cell>
          <cell r="S44">
            <v>3183.35</v>
          </cell>
          <cell r="T44">
            <v>11.51</v>
          </cell>
          <cell r="U44">
            <v>26.12</v>
          </cell>
          <cell r="V44">
            <v>7.23</v>
          </cell>
          <cell r="W44">
            <v>5382.6299999999992</v>
          </cell>
          <cell r="X44">
            <v>5011.08</v>
          </cell>
          <cell r="Y44">
            <v>3770.9900000000002</v>
          </cell>
          <cell r="Z44">
            <v>3131.2400000000002</v>
          </cell>
        </row>
        <row r="45">
          <cell r="A45" t="str">
            <v>ประจวบคีรีขันธ์</v>
          </cell>
          <cell r="B45">
            <v>4800.74</v>
          </cell>
          <cell r="C45">
            <v>4606.1000000000004</v>
          </cell>
          <cell r="D45">
            <v>4110.34</v>
          </cell>
          <cell r="E45">
            <v>3507.0400000000004</v>
          </cell>
          <cell r="F45">
            <v>4.2300000000000004</v>
          </cell>
          <cell r="G45">
            <v>12.06</v>
          </cell>
          <cell r="H45">
            <v>17.2</v>
          </cell>
          <cell r="I45">
            <v>3844.3699999999994</v>
          </cell>
          <cell r="J45">
            <v>3675.12</v>
          </cell>
          <cell r="K45">
            <v>3383.51</v>
          </cell>
          <cell r="L45">
            <v>3303.49</v>
          </cell>
          <cell r="M45">
            <v>4.6100000000000003</v>
          </cell>
          <cell r="N45">
            <v>8.6199999999999992</v>
          </cell>
          <cell r="O45">
            <v>2.42</v>
          </cell>
          <cell r="P45">
            <v>3936.0699999999997</v>
          </cell>
          <cell r="Q45">
            <v>3681.57</v>
          </cell>
          <cell r="R45">
            <v>3313.84</v>
          </cell>
          <cell r="S45">
            <v>2910.0900000000006</v>
          </cell>
          <cell r="T45">
            <v>6.91</v>
          </cell>
          <cell r="U45">
            <v>11.1</v>
          </cell>
          <cell r="V45">
            <v>13.87</v>
          </cell>
          <cell r="W45">
            <v>7059.18</v>
          </cell>
          <cell r="X45">
            <v>6720.85</v>
          </cell>
          <cell r="Y45">
            <v>6317.64</v>
          </cell>
          <cell r="Z45">
            <v>6113.73</v>
          </cell>
        </row>
        <row r="46">
          <cell r="A46" t="str">
            <v>เพชรบุรี</v>
          </cell>
          <cell r="B46">
            <v>2924.9300000000003</v>
          </cell>
          <cell r="C46">
            <v>2761.4900000000002</v>
          </cell>
          <cell r="D46">
            <v>2564.7199999999998</v>
          </cell>
          <cell r="E46">
            <v>2304.9699999999998</v>
          </cell>
          <cell r="F46">
            <v>5.92</v>
          </cell>
          <cell r="G46">
            <v>7.67</v>
          </cell>
          <cell r="H46">
            <v>11.27</v>
          </cell>
          <cell r="I46">
            <v>3656.6099999999997</v>
          </cell>
          <cell r="J46">
            <v>3453.8999999999996</v>
          </cell>
          <cell r="K46">
            <v>3108.9</v>
          </cell>
          <cell r="L46">
            <v>2946.71</v>
          </cell>
          <cell r="M46">
            <v>5.87</v>
          </cell>
          <cell r="N46">
            <v>11.1</v>
          </cell>
          <cell r="O46">
            <v>5.5</v>
          </cell>
          <cell r="P46">
            <v>3749</v>
          </cell>
          <cell r="Q46">
            <v>3515.8899999999994</v>
          </cell>
          <cell r="R46">
            <v>3192.65</v>
          </cell>
          <cell r="S46">
            <v>2821.5099999999998</v>
          </cell>
          <cell r="T46">
            <v>6.63</v>
          </cell>
          <cell r="U46">
            <v>10.119999999999999</v>
          </cell>
          <cell r="V46">
            <v>13.15</v>
          </cell>
          <cell r="W46">
            <v>7898.53</v>
          </cell>
          <cell r="X46">
            <v>7463.98</v>
          </cell>
          <cell r="Y46">
            <v>7075.98</v>
          </cell>
          <cell r="Z46">
            <v>6533.85</v>
          </cell>
        </row>
        <row r="47">
          <cell r="A47" t="str">
            <v>ราชบุรี</v>
          </cell>
          <cell r="B47">
            <v>564.73</v>
          </cell>
          <cell r="C47">
            <v>426.93999999999994</v>
          </cell>
          <cell r="D47">
            <v>353.29000000000008</v>
          </cell>
          <cell r="E47">
            <v>306.97000000000003</v>
          </cell>
          <cell r="F47">
            <v>32.270000000000003</v>
          </cell>
          <cell r="G47">
            <v>20.85</v>
          </cell>
          <cell r="H47">
            <v>15.09</v>
          </cell>
          <cell r="I47">
            <v>582.94000000000005</v>
          </cell>
          <cell r="J47">
            <v>475.65999999999997</v>
          </cell>
          <cell r="K47">
            <v>396.44999999999993</v>
          </cell>
          <cell r="L47">
            <v>355.37</v>
          </cell>
          <cell r="M47">
            <v>22.55</v>
          </cell>
          <cell r="N47">
            <v>19.98</v>
          </cell>
          <cell r="O47">
            <v>11.56</v>
          </cell>
          <cell r="P47">
            <v>799.41</v>
          </cell>
          <cell r="Q47">
            <v>640.45000000000005</v>
          </cell>
          <cell r="R47">
            <v>533.90000000000009</v>
          </cell>
          <cell r="S47">
            <v>507.4</v>
          </cell>
          <cell r="T47">
            <v>24.82</v>
          </cell>
          <cell r="U47">
            <v>19.96</v>
          </cell>
          <cell r="V47">
            <v>5.22</v>
          </cell>
          <cell r="W47">
            <v>763.69</v>
          </cell>
          <cell r="X47">
            <v>616.28</v>
          </cell>
          <cell r="Y47">
            <v>507.02</v>
          </cell>
          <cell r="Z47">
            <v>484.94000000000005</v>
          </cell>
        </row>
        <row r="48">
          <cell r="A48" t="str">
            <v>สมุทรสงคราม</v>
          </cell>
          <cell r="B48">
            <v>538.61</v>
          </cell>
          <cell r="C48">
            <v>490.40999999999997</v>
          </cell>
          <cell r="D48">
            <v>348.8</v>
          </cell>
          <cell r="E48">
            <v>262.03000000000003</v>
          </cell>
          <cell r="F48">
            <v>9.83</v>
          </cell>
          <cell r="G48">
            <v>40.6</v>
          </cell>
          <cell r="H48">
            <v>33.11</v>
          </cell>
          <cell r="I48">
            <v>398.72000000000008</v>
          </cell>
          <cell r="J48">
            <v>357.12</v>
          </cell>
          <cell r="K48">
            <v>302.83</v>
          </cell>
          <cell r="L48">
            <v>249.12</v>
          </cell>
          <cell r="M48">
            <v>11.65</v>
          </cell>
          <cell r="N48">
            <v>17.93</v>
          </cell>
          <cell r="O48">
            <v>21.56</v>
          </cell>
          <cell r="P48">
            <v>429.28000000000003</v>
          </cell>
          <cell r="Q48">
            <v>387.17999999999995</v>
          </cell>
          <cell r="R48">
            <v>313.21000000000004</v>
          </cell>
          <cell r="S48">
            <v>228.9</v>
          </cell>
          <cell r="T48">
            <v>10.87</v>
          </cell>
          <cell r="U48">
            <v>23.62</v>
          </cell>
          <cell r="V48">
            <v>36.83</v>
          </cell>
          <cell r="W48">
            <v>686.58</v>
          </cell>
          <cell r="X48">
            <v>625.45000000000005</v>
          </cell>
          <cell r="Y48">
            <v>526.41999999999996</v>
          </cell>
          <cell r="Z48">
            <v>441.84999999999997</v>
          </cell>
        </row>
        <row r="49">
          <cell r="A49" t="str">
            <v>สุพรรณบุรี</v>
          </cell>
          <cell r="B49">
            <v>988.69</v>
          </cell>
          <cell r="C49">
            <v>860.9899999999999</v>
          </cell>
          <cell r="D49">
            <v>596.72</v>
          </cell>
          <cell r="E49">
            <v>465.32000000000005</v>
          </cell>
          <cell r="F49">
            <v>14.83</v>
          </cell>
          <cell r="G49">
            <v>44.29</v>
          </cell>
          <cell r="H49">
            <v>28.24</v>
          </cell>
          <cell r="I49">
            <v>896.56</v>
          </cell>
          <cell r="J49">
            <v>859.93000000000006</v>
          </cell>
          <cell r="K49">
            <v>623.8900000000001</v>
          </cell>
          <cell r="L49">
            <v>490.76</v>
          </cell>
          <cell r="M49">
            <v>4.26</v>
          </cell>
          <cell r="N49">
            <v>37.83</v>
          </cell>
          <cell r="O49">
            <v>27.13</v>
          </cell>
          <cell r="P49">
            <v>819.24</v>
          </cell>
          <cell r="Q49">
            <v>765.68000000000006</v>
          </cell>
          <cell r="R49">
            <v>583.55999999999995</v>
          </cell>
          <cell r="S49">
            <v>458.56000000000006</v>
          </cell>
          <cell r="T49">
            <v>7</v>
          </cell>
          <cell r="U49">
            <v>31.21</v>
          </cell>
          <cell r="V49">
            <v>27.26</v>
          </cell>
          <cell r="W49">
            <v>1833.17</v>
          </cell>
          <cell r="X49">
            <v>1639.48</v>
          </cell>
          <cell r="Y49">
            <v>1127.31</v>
          </cell>
          <cell r="Z49">
            <v>940.31</v>
          </cell>
        </row>
        <row r="50">
          <cell r="A50" t="str">
            <v>ภาคตะวันตก</v>
          </cell>
          <cell r="B50">
            <v>14620.500000000002</v>
          </cell>
          <cell r="C50">
            <v>13468.6</v>
          </cell>
          <cell r="D50">
            <v>11542.21</v>
          </cell>
          <cell r="E50">
            <v>9633.2799999999988</v>
          </cell>
          <cell r="F50">
            <v>8.5500000000000007</v>
          </cell>
          <cell r="G50">
            <v>16.690000000000001</v>
          </cell>
          <cell r="H50">
            <v>19.82</v>
          </cell>
          <cell r="I50">
            <v>13504.049999999997</v>
          </cell>
          <cell r="J50">
            <v>12556.17</v>
          </cell>
          <cell r="K50">
            <v>11012.55</v>
          </cell>
          <cell r="L50">
            <v>10457.640000000001</v>
          </cell>
          <cell r="M50">
            <v>7.55</v>
          </cell>
          <cell r="N50">
            <v>14.02</v>
          </cell>
          <cell r="O50">
            <v>5.31</v>
          </cell>
          <cell r="P50">
            <v>14533.39</v>
          </cell>
          <cell r="Q50">
            <v>13295.800000000001</v>
          </cell>
          <cell r="R50">
            <v>11350.729999999998</v>
          </cell>
          <cell r="S50">
            <v>10109.81</v>
          </cell>
          <cell r="T50">
            <v>9.31</v>
          </cell>
          <cell r="U50">
            <v>17.14</v>
          </cell>
          <cell r="V50">
            <v>12.27</v>
          </cell>
          <cell r="W50">
            <v>23623.78</v>
          </cell>
          <cell r="X50">
            <v>22077.119999999999</v>
          </cell>
          <cell r="Y50">
            <v>19325.36</v>
          </cell>
          <cell r="Z50">
            <v>17645.920000000002</v>
          </cell>
        </row>
        <row r="51">
          <cell r="A51" t="str">
            <v>กาฬสินธุ์</v>
          </cell>
          <cell r="B51">
            <v>151.54999999999998</v>
          </cell>
          <cell r="C51">
            <v>143.43</v>
          </cell>
          <cell r="D51">
            <v>135.56</v>
          </cell>
          <cell r="E51">
            <v>130.71</v>
          </cell>
          <cell r="F51">
            <v>5.66</v>
          </cell>
          <cell r="G51">
            <v>5.81</v>
          </cell>
          <cell r="H51">
            <v>3.71</v>
          </cell>
          <cell r="I51">
            <v>227.20999999999998</v>
          </cell>
          <cell r="J51">
            <v>210.70000000000002</v>
          </cell>
          <cell r="K51">
            <v>196.05999999999997</v>
          </cell>
          <cell r="L51">
            <v>189.18</v>
          </cell>
          <cell r="M51">
            <v>7.84</v>
          </cell>
          <cell r="N51">
            <v>7.47</v>
          </cell>
          <cell r="O51">
            <v>3.64</v>
          </cell>
          <cell r="P51">
            <v>231.17999999999995</v>
          </cell>
          <cell r="Q51">
            <v>219.95999999999998</v>
          </cell>
          <cell r="R51">
            <v>191.08</v>
          </cell>
          <cell r="S51">
            <v>188.06</v>
          </cell>
          <cell r="T51">
            <v>5.0999999999999996</v>
          </cell>
          <cell r="U51">
            <v>15.11</v>
          </cell>
          <cell r="V51">
            <v>1.61</v>
          </cell>
          <cell r="W51">
            <v>221.42</v>
          </cell>
          <cell r="X51">
            <v>219.09</v>
          </cell>
          <cell r="Y51">
            <v>207.85999999999999</v>
          </cell>
          <cell r="Z51">
            <v>198.3</v>
          </cell>
        </row>
        <row r="52">
          <cell r="A52" t="str">
            <v>ขอนแก่น</v>
          </cell>
          <cell r="B52">
            <v>3594.05</v>
          </cell>
          <cell r="C52">
            <v>2722.39</v>
          </cell>
          <cell r="D52">
            <v>2547.25</v>
          </cell>
          <cell r="E52">
            <v>2467.87</v>
          </cell>
          <cell r="F52">
            <v>32.020000000000003</v>
          </cell>
          <cell r="G52">
            <v>6.88</v>
          </cell>
          <cell r="H52">
            <v>3.22</v>
          </cell>
          <cell r="I52">
            <v>2825.8500000000004</v>
          </cell>
          <cell r="J52">
            <v>2360.2900000000004</v>
          </cell>
          <cell r="K52">
            <v>2144.31</v>
          </cell>
          <cell r="L52">
            <v>2039.99</v>
          </cell>
          <cell r="M52">
            <v>19.72</v>
          </cell>
          <cell r="N52">
            <v>10.07</v>
          </cell>
          <cell r="O52">
            <v>5.1100000000000003</v>
          </cell>
          <cell r="P52">
            <v>2816.08</v>
          </cell>
          <cell r="Q52">
            <v>2304.6</v>
          </cell>
          <cell r="R52">
            <v>2047.4499999999998</v>
          </cell>
          <cell r="S52">
            <v>2024.8799999999997</v>
          </cell>
          <cell r="T52">
            <v>22.19</v>
          </cell>
          <cell r="U52">
            <v>12.56</v>
          </cell>
          <cell r="V52">
            <v>1.1100000000000001</v>
          </cell>
          <cell r="W52">
            <v>3641.98</v>
          </cell>
          <cell r="X52">
            <v>3161.35</v>
          </cell>
          <cell r="Y52">
            <v>3008.37</v>
          </cell>
          <cell r="Z52">
            <v>2865.33</v>
          </cell>
        </row>
        <row r="53">
          <cell r="A53" t="str">
            <v>ชัยภูมิ</v>
          </cell>
          <cell r="B53">
            <v>317.58000000000004</v>
          </cell>
          <cell r="C53">
            <v>274.69</v>
          </cell>
          <cell r="D53">
            <v>225.45</v>
          </cell>
          <cell r="E53">
            <v>226.17</v>
          </cell>
          <cell r="F53">
            <v>15.61</v>
          </cell>
          <cell r="G53">
            <v>21.84</v>
          </cell>
          <cell r="H53">
            <v>-0.32</v>
          </cell>
          <cell r="I53">
            <v>384.55</v>
          </cell>
          <cell r="J53">
            <v>345.84000000000003</v>
          </cell>
          <cell r="K53">
            <v>321.18999999999994</v>
          </cell>
          <cell r="L53">
            <v>309.62</v>
          </cell>
          <cell r="M53">
            <v>11.19</v>
          </cell>
          <cell r="N53">
            <v>7.67</v>
          </cell>
          <cell r="O53">
            <v>3.74</v>
          </cell>
          <cell r="P53">
            <v>462.04</v>
          </cell>
          <cell r="Q53">
            <v>422.84999999999997</v>
          </cell>
          <cell r="R53">
            <v>388.44</v>
          </cell>
          <cell r="S53">
            <v>384.03000000000003</v>
          </cell>
          <cell r="T53">
            <v>9.27</v>
          </cell>
          <cell r="U53">
            <v>8.86</v>
          </cell>
          <cell r="V53">
            <v>1.1499999999999999</v>
          </cell>
          <cell r="W53">
            <v>458.12000000000006</v>
          </cell>
          <cell r="X53">
            <v>408.4</v>
          </cell>
          <cell r="Y53">
            <v>348.54</v>
          </cell>
          <cell r="Z53">
            <v>330.66999999999996</v>
          </cell>
        </row>
        <row r="54">
          <cell r="A54" t="str">
            <v>นครพนม</v>
          </cell>
          <cell r="B54">
            <v>454.19999999999993</v>
          </cell>
          <cell r="C54">
            <v>411.69</v>
          </cell>
          <cell r="D54">
            <v>364.47</v>
          </cell>
          <cell r="E54">
            <v>345.56</v>
          </cell>
          <cell r="F54">
            <v>10.33</v>
          </cell>
          <cell r="G54">
            <v>12.96</v>
          </cell>
          <cell r="H54">
            <v>5.47</v>
          </cell>
          <cell r="I54">
            <v>372.4</v>
          </cell>
          <cell r="J54">
            <v>343.11</v>
          </cell>
          <cell r="K54">
            <v>321.16000000000003</v>
          </cell>
          <cell r="L54">
            <v>293.45</v>
          </cell>
          <cell r="M54">
            <v>8.5399999999999991</v>
          </cell>
          <cell r="N54">
            <v>6.83</v>
          </cell>
          <cell r="O54">
            <v>9.44</v>
          </cell>
          <cell r="P54">
            <v>386.96</v>
          </cell>
          <cell r="Q54">
            <v>354.10000000000008</v>
          </cell>
          <cell r="R54">
            <v>305.2</v>
          </cell>
          <cell r="S54">
            <v>281.45000000000005</v>
          </cell>
          <cell r="T54">
            <v>9.2799999999999994</v>
          </cell>
          <cell r="U54">
            <v>16.02</v>
          </cell>
          <cell r="V54">
            <v>8.44</v>
          </cell>
          <cell r="W54">
            <v>382.35</v>
          </cell>
          <cell r="X54">
            <v>357.28000000000003</v>
          </cell>
          <cell r="Y54">
            <v>333.72999999999996</v>
          </cell>
          <cell r="Z54">
            <v>301.32</v>
          </cell>
        </row>
        <row r="55">
          <cell r="A55" t="str">
            <v>นครราชสีมา</v>
          </cell>
          <cell r="B55">
            <v>4660.9500000000007</v>
          </cell>
          <cell r="C55">
            <v>4238.22</v>
          </cell>
          <cell r="D55">
            <v>3471.12</v>
          </cell>
          <cell r="E55">
            <v>3347.1399999999994</v>
          </cell>
          <cell r="F55">
            <v>9.9700000000000006</v>
          </cell>
          <cell r="G55">
            <v>22.1</v>
          </cell>
          <cell r="H55">
            <v>3.7</v>
          </cell>
          <cell r="I55">
            <v>3985.17</v>
          </cell>
          <cell r="J55">
            <v>3721.9400000000005</v>
          </cell>
          <cell r="K55">
            <v>3171.66</v>
          </cell>
          <cell r="L55">
            <v>3024.4700000000003</v>
          </cell>
          <cell r="M55">
            <v>7.07</v>
          </cell>
          <cell r="N55">
            <v>17.350000000000001</v>
          </cell>
          <cell r="O55">
            <v>4.87</v>
          </cell>
          <cell r="P55">
            <v>4580.16</v>
          </cell>
          <cell r="Q55">
            <v>4113.04</v>
          </cell>
          <cell r="R55">
            <v>3416.62</v>
          </cell>
          <cell r="S55">
            <v>3240.46</v>
          </cell>
          <cell r="T55">
            <v>11.36</v>
          </cell>
          <cell r="U55">
            <v>20.38</v>
          </cell>
          <cell r="V55">
            <v>5.44</v>
          </cell>
          <cell r="W55">
            <v>3659.7400000000007</v>
          </cell>
          <cell r="X55">
            <v>3251.66</v>
          </cell>
          <cell r="Y55">
            <v>2999.7</v>
          </cell>
          <cell r="Z55">
            <v>2749.9799999999996</v>
          </cell>
        </row>
        <row r="56">
          <cell r="A56" t="str">
            <v>บึงกาฬ</v>
          </cell>
          <cell r="B56">
            <v>308.35000000000002</v>
          </cell>
          <cell r="C56">
            <v>274.38</v>
          </cell>
          <cell r="D56">
            <v>229.39000000000001</v>
          </cell>
          <cell r="E56">
            <v>198.43</v>
          </cell>
          <cell r="F56">
            <v>12.38</v>
          </cell>
          <cell r="G56">
            <v>19.61</v>
          </cell>
          <cell r="H56">
            <v>15.6</v>
          </cell>
          <cell r="I56">
            <v>181.51999999999998</v>
          </cell>
          <cell r="J56">
            <v>168.4</v>
          </cell>
          <cell r="K56">
            <v>141.56</v>
          </cell>
          <cell r="L56">
            <v>124.79</v>
          </cell>
          <cell r="M56">
            <v>7.79</v>
          </cell>
          <cell r="N56">
            <v>18.96</v>
          </cell>
          <cell r="O56">
            <v>13.44</v>
          </cell>
          <cell r="P56">
            <v>177.16</v>
          </cell>
          <cell r="Q56">
            <v>163.14999999999998</v>
          </cell>
          <cell r="R56">
            <v>145.79</v>
          </cell>
          <cell r="S56">
            <v>143.23999999999998</v>
          </cell>
          <cell r="T56">
            <v>8.59</v>
          </cell>
          <cell r="U56">
            <v>11.91</v>
          </cell>
          <cell r="V56">
            <v>1.78</v>
          </cell>
          <cell r="W56">
            <v>239</v>
          </cell>
          <cell r="X56">
            <v>222.25</v>
          </cell>
          <cell r="Y56">
            <v>189.82</v>
          </cell>
          <cell r="Z56">
            <v>159.21999999999997</v>
          </cell>
        </row>
        <row r="57">
          <cell r="A57" t="str">
            <v>บุรีรัมย์</v>
          </cell>
          <cell r="B57">
            <v>652.44000000000005</v>
          </cell>
          <cell r="C57">
            <v>574.07000000000005</v>
          </cell>
          <cell r="D57">
            <v>503.23</v>
          </cell>
          <cell r="E57">
            <v>492.19</v>
          </cell>
          <cell r="F57">
            <v>13.65</v>
          </cell>
          <cell r="G57">
            <v>14.08</v>
          </cell>
          <cell r="H57">
            <v>2.2400000000000002</v>
          </cell>
          <cell r="I57">
            <v>629.93000000000006</v>
          </cell>
          <cell r="J57">
            <v>552.61</v>
          </cell>
          <cell r="K57">
            <v>495.23000000000008</v>
          </cell>
          <cell r="L57">
            <v>451.45000000000005</v>
          </cell>
          <cell r="M57">
            <v>13.99</v>
          </cell>
          <cell r="N57">
            <v>11.59</v>
          </cell>
          <cell r="O57">
            <v>9.6999999999999993</v>
          </cell>
          <cell r="P57">
            <v>488.27000000000004</v>
          </cell>
          <cell r="Q57">
            <v>413.05</v>
          </cell>
          <cell r="R57">
            <v>339.16</v>
          </cell>
          <cell r="S57">
            <v>330.90000000000003</v>
          </cell>
          <cell r="T57">
            <v>18.21</v>
          </cell>
          <cell r="U57">
            <v>21.79</v>
          </cell>
          <cell r="V57">
            <v>2.5</v>
          </cell>
          <cell r="W57">
            <v>532.55999999999995</v>
          </cell>
          <cell r="X57">
            <v>461.41</v>
          </cell>
          <cell r="Y57">
            <v>385.75</v>
          </cell>
          <cell r="Z57">
            <v>354.37000000000006</v>
          </cell>
        </row>
        <row r="58">
          <cell r="A58" t="str">
            <v>มหาสารคาม</v>
          </cell>
          <cell r="B58">
            <v>247.35</v>
          </cell>
          <cell r="C58">
            <v>151.20999999999998</v>
          </cell>
          <cell r="D58">
            <v>145.33999999999997</v>
          </cell>
          <cell r="E58">
            <v>139.5</v>
          </cell>
          <cell r="F58">
            <v>63.58</v>
          </cell>
          <cell r="G58">
            <v>4.04</v>
          </cell>
          <cell r="H58">
            <v>4.1900000000000004</v>
          </cell>
          <cell r="I58">
            <v>334.32000000000005</v>
          </cell>
          <cell r="J58">
            <v>205.53000000000006</v>
          </cell>
          <cell r="K58">
            <v>195.44</v>
          </cell>
          <cell r="L58">
            <v>192.87</v>
          </cell>
          <cell r="M58">
            <v>62.66</v>
          </cell>
          <cell r="N58">
            <v>5.16</v>
          </cell>
          <cell r="O58">
            <v>1.33</v>
          </cell>
          <cell r="P58">
            <v>200.26000000000002</v>
          </cell>
          <cell r="Q58">
            <v>132.88</v>
          </cell>
          <cell r="R58">
            <v>124.7</v>
          </cell>
          <cell r="S58">
            <v>119.69000000000001</v>
          </cell>
          <cell r="T58">
            <v>50.71</v>
          </cell>
          <cell r="U58">
            <v>6.56</v>
          </cell>
          <cell r="V58">
            <v>4.1900000000000004</v>
          </cell>
          <cell r="W58">
            <v>268.32</v>
          </cell>
          <cell r="X58">
            <v>170.06</v>
          </cell>
          <cell r="Y58">
            <v>167.8</v>
          </cell>
          <cell r="Z58">
            <v>165.07000000000002</v>
          </cell>
        </row>
        <row r="59">
          <cell r="A59" t="str">
            <v>มุกดาหาร</v>
          </cell>
          <cell r="B59">
            <v>750.85</v>
          </cell>
          <cell r="C59">
            <v>695.42</v>
          </cell>
          <cell r="D59">
            <v>526.16</v>
          </cell>
          <cell r="E59">
            <v>507.88999999999993</v>
          </cell>
          <cell r="F59">
            <v>7.97</v>
          </cell>
          <cell r="G59">
            <v>32.17</v>
          </cell>
          <cell r="H59">
            <v>3.6</v>
          </cell>
          <cell r="I59">
            <v>486.58000000000004</v>
          </cell>
          <cell r="J59">
            <v>452.28999999999996</v>
          </cell>
          <cell r="K59">
            <v>343.49999999999994</v>
          </cell>
          <cell r="L59">
            <v>330.80999999999995</v>
          </cell>
          <cell r="M59">
            <v>7.58</v>
          </cell>
          <cell r="N59">
            <v>31.67</v>
          </cell>
          <cell r="O59">
            <v>3.84</v>
          </cell>
          <cell r="P59">
            <v>674.9</v>
          </cell>
          <cell r="Q59">
            <v>632.09</v>
          </cell>
          <cell r="R59">
            <v>419.78</v>
          </cell>
          <cell r="S59">
            <v>397.12</v>
          </cell>
          <cell r="T59">
            <v>6.77</v>
          </cell>
          <cell r="U59">
            <v>50.58</v>
          </cell>
          <cell r="V59">
            <v>5.71</v>
          </cell>
          <cell r="W59">
            <v>616.1</v>
          </cell>
          <cell r="X59">
            <v>576.91999999999996</v>
          </cell>
          <cell r="Y59">
            <v>461.67000000000007</v>
          </cell>
          <cell r="Z59">
            <v>408.63</v>
          </cell>
        </row>
        <row r="60">
          <cell r="A60" t="str">
            <v>ยโสธร</v>
          </cell>
          <cell r="B60">
            <v>142.12</v>
          </cell>
          <cell r="C60">
            <v>133.85000000000002</v>
          </cell>
          <cell r="D60">
            <v>129.57</v>
          </cell>
          <cell r="E60">
            <v>126.84</v>
          </cell>
          <cell r="F60">
            <v>6.18</v>
          </cell>
          <cell r="G60">
            <v>3.3</v>
          </cell>
          <cell r="H60">
            <v>2.15</v>
          </cell>
          <cell r="I60">
            <v>237.57000000000002</v>
          </cell>
          <cell r="J60">
            <v>225.44</v>
          </cell>
          <cell r="K60">
            <v>219.11</v>
          </cell>
          <cell r="L60">
            <v>216.9</v>
          </cell>
          <cell r="M60">
            <v>5.38</v>
          </cell>
          <cell r="N60">
            <v>2.89</v>
          </cell>
          <cell r="O60">
            <v>1.02</v>
          </cell>
          <cell r="P60">
            <v>99.399999999999991</v>
          </cell>
          <cell r="Q60">
            <v>92.419999999999987</v>
          </cell>
          <cell r="R60">
            <v>84.85</v>
          </cell>
          <cell r="S60">
            <v>83.18</v>
          </cell>
          <cell r="T60">
            <v>7.55</v>
          </cell>
          <cell r="U60">
            <v>8.92</v>
          </cell>
          <cell r="V60">
            <v>2.0099999999999998</v>
          </cell>
          <cell r="W60">
            <v>137.18</v>
          </cell>
          <cell r="X60">
            <v>128.76999999999998</v>
          </cell>
          <cell r="Y60">
            <v>121.04</v>
          </cell>
          <cell r="Z60">
            <v>121.71000000000001</v>
          </cell>
        </row>
        <row r="61">
          <cell r="A61" t="str">
            <v>ร้อยเอ็ด</v>
          </cell>
          <cell r="B61">
            <v>254.16000000000003</v>
          </cell>
          <cell r="C61">
            <v>181.71</v>
          </cell>
          <cell r="D61">
            <v>172.07</v>
          </cell>
          <cell r="E61">
            <v>165.72</v>
          </cell>
          <cell r="F61">
            <v>39.869999999999997</v>
          </cell>
          <cell r="G61">
            <v>5.6</v>
          </cell>
          <cell r="H61">
            <v>3.83</v>
          </cell>
          <cell r="I61">
            <v>298.12000000000006</v>
          </cell>
          <cell r="J61">
            <v>221.92</v>
          </cell>
          <cell r="K61">
            <v>198.87</v>
          </cell>
          <cell r="L61">
            <v>196.16999999999996</v>
          </cell>
          <cell r="M61">
            <v>34.340000000000003</v>
          </cell>
          <cell r="N61">
            <v>11.59</v>
          </cell>
          <cell r="O61">
            <v>1.38</v>
          </cell>
          <cell r="P61">
            <v>320.76000000000005</v>
          </cell>
          <cell r="Q61">
            <v>247.81</v>
          </cell>
          <cell r="R61">
            <v>229.5</v>
          </cell>
          <cell r="S61">
            <v>227.08999999999997</v>
          </cell>
          <cell r="T61">
            <v>29.44</v>
          </cell>
          <cell r="U61">
            <v>7.98</v>
          </cell>
          <cell r="V61">
            <v>1.06</v>
          </cell>
          <cell r="W61">
            <v>395.93</v>
          </cell>
          <cell r="X61">
            <v>349.06</v>
          </cell>
          <cell r="Y61">
            <v>334</v>
          </cell>
          <cell r="Z61">
            <v>319.60000000000002</v>
          </cell>
        </row>
        <row r="62">
          <cell r="A62" t="str">
            <v>เลย</v>
          </cell>
          <cell r="B62">
            <v>918.27</v>
          </cell>
          <cell r="C62">
            <v>810.95</v>
          </cell>
          <cell r="D62">
            <v>624.44999999999993</v>
          </cell>
          <cell r="E62">
            <v>563.73</v>
          </cell>
          <cell r="F62">
            <v>13.23</v>
          </cell>
          <cell r="G62">
            <v>29.87</v>
          </cell>
          <cell r="H62">
            <v>10.77</v>
          </cell>
          <cell r="I62">
            <v>797.56000000000006</v>
          </cell>
          <cell r="J62">
            <v>718.23</v>
          </cell>
          <cell r="K62">
            <v>673.79000000000008</v>
          </cell>
          <cell r="L62">
            <v>630.42000000000007</v>
          </cell>
          <cell r="M62">
            <v>11.05</v>
          </cell>
          <cell r="N62">
            <v>6.6</v>
          </cell>
          <cell r="O62">
            <v>6.88</v>
          </cell>
          <cell r="P62">
            <v>723.31000000000006</v>
          </cell>
          <cell r="Q62">
            <v>656.27</v>
          </cell>
          <cell r="R62">
            <v>581.02</v>
          </cell>
          <cell r="S62">
            <v>538.93000000000006</v>
          </cell>
          <cell r="T62">
            <v>10.220000000000001</v>
          </cell>
          <cell r="U62">
            <v>12.95</v>
          </cell>
          <cell r="V62">
            <v>7.81</v>
          </cell>
          <cell r="W62">
            <v>1167.81</v>
          </cell>
          <cell r="X62">
            <v>1065.6400000000001</v>
          </cell>
          <cell r="Y62">
            <v>711.82</v>
          </cell>
          <cell r="Z62">
            <v>655.44999999999993</v>
          </cell>
        </row>
        <row r="63">
          <cell r="A63" t="str">
            <v>ศรีสะเกษ</v>
          </cell>
          <cell r="B63">
            <v>667.18000000000006</v>
          </cell>
          <cell r="C63">
            <v>634.5</v>
          </cell>
          <cell r="D63">
            <v>595.08999999999992</v>
          </cell>
          <cell r="E63">
            <v>582.30000000000007</v>
          </cell>
          <cell r="F63">
            <v>5.15</v>
          </cell>
          <cell r="G63">
            <v>6.62</v>
          </cell>
          <cell r="H63">
            <v>2.2000000000000002</v>
          </cell>
          <cell r="I63">
            <v>481.07</v>
          </cell>
          <cell r="J63">
            <v>455.39000000000004</v>
          </cell>
          <cell r="K63">
            <v>433.61</v>
          </cell>
          <cell r="L63">
            <v>415.17</v>
          </cell>
          <cell r="M63">
            <v>5.64</v>
          </cell>
          <cell r="N63">
            <v>5.0199999999999996</v>
          </cell>
          <cell r="O63">
            <v>4.4400000000000004</v>
          </cell>
          <cell r="P63">
            <v>340.65</v>
          </cell>
          <cell r="Q63">
            <v>319.32</v>
          </cell>
          <cell r="R63">
            <v>285.91000000000003</v>
          </cell>
          <cell r="S63">
            <v>278.14000000000004</v>
          </cell>
          <cell r="T63">
            <v>6.68</v>
          </cell>
          <cell r="U63">
            <v>11.69</v>
          </cell>
          <cell r="V63">
            <v>2.79</v>
          </cell>
          <cell r="W63">
            <v>331.40000000000003</v>
          </cell>
          <cell r="X63">
            <v>313.53000000000003</v>
          </cell>
          <cell r="Y63">
            <v>293.95000000000005</v>
          </cell>
          <cell r="Z63">
            <v>289.15000000000003</v>
          </cell>
        </row>
        <row r="64">
          <cell r="A64" t="str">
            <v>สกลนคร</v>
          </cell>
          <cell r="B64">
            <v>460.63</v>
          </cell>
          <cell r="C64">
            <v>423.05000000000007</v>
          </cell>
          <cell r="D64">
            <v>389.40999999999997</v>
          </cell>
          <cell r="E64">
            <v>377.84</v>
          </cell>
          <cell r="F64">
            <v>8.8800000000000008</v>
          </cell>
          <cell r="G64">
            <v>8.64</v>
          </cell>
          <cell r="H64">
            <v>3.06</v>
          </cell>
          <cell r="I64">
            <v>562.63</v>
          </cell>
          <cell r="J64">
            <v>526.97</v>
          </cell>
          <cell r="K64">
            <v>503.38999999999993</v>
          </cell>
          <cell r="L64">
            <v>477.28999999999996</v>
          </cell>
          <cell r="M64">
            <v>6.77</v>
          </cell>
          <cell r="N64">
            <v>4.68</v>
          </cell>
          <cell r="O64">
            <v>5.47</v>
          </cell>
          <cell r="P64">
            <v>402.69000000000005</v>
          </cell>
          <cell r="Q64">
            <v>386.59999999999997</v>
          </cell>
          <cell r="R64">
            <v>351.34999999999997</v>
          </cell>
          <cell r="S64">
            <v>333.20000000000005</v>
          </cell>
          <cell r="T64">
            <v>4.16</v>
          </cell>
          <cell r="U64">
            <v>10.029999999999999</v>
          </cell>
          <cell r="V64">
            <v>5.45</v>
          </cell>
          <cell r="W64">
            <v>456.36</v>
          </cell>
          <cell r="X64">
            <v>432.56</v>
          </cell>
          <cell r="Y64">
            <v>405.66999999999996</v>
          </cell>
          <cell r="Z64">
            <v>369.76</v>
          </cell>
        </row>
        <row r="65">
          <cell r="A65" t="str">
            <v>สุรินทร์</v>
          </cell>
          <cell r="B65">
            <v>731.4799999999999</v>
          </cell>
          <cell r="C65">
            <v>651.77</v>
          </cell>
          <cell r="D65">
            <v>611.91999999999996</v>
          </cell>
          <cell r="E65">
            <v>599.16999999999996</v>
          </cell>
          <cell r="F65">
            <v>12.23</v>
          </cell>
          <cell r="G65">
            <v>6.51</v>
          </cell>
          <cell r="H65">
            <v>2.13</v>
          </cell>
          <cell r="I65">
            <v>484.13</v>
          </cell>
          <cell r="J65">
            <v>430.45999999999992</v>
          </cell>
          <cell r="K65">
            <v>398.94</v>
          </cell>
          <cell r="L65">
            <v>394.03</v>
          </cell>
          <cell r="M65">
            <v>12.47</v>
          </cell>
          <cell r="N65">
            <v>7.9</v>
          </cell>
          <cell r="O65">
            <v>1.25</v>
          </cell>
          <cell r="P65">
            <v>454.63</v>
          </cell>
          <cell r="Q65">
            <v>412.78999999999996</v>
          </cell>
          <cell r="R65">
            <v>379.76</v>
          </cell>
          <cell r="S65">
            <v>365.23</v>
          </cell>
          <cell r="T65">
            <v>10.14</v>
          </cell>
          <cell r="U65">
            <v>8.6999999999999993</v>
          </cell>
          <cell r="V65">
            <v>3.98</v>
          </cell>
          <cell r="W65">
            <v>712.27999999999986</v>
          </cell>
          <cell r="X65">
            <v>653.67000000000007</v>
          </cell>
          <cell r="Y65">
            <v>597.28000000000009</v>
          </cell>
          <cell r="Z65">
            <v>619.30000000000018</v>
          </cell>
        </row>
        <row r="66">
          <cell r="A66" t="str">
            <v>หนองคาย</v>
          </cell>
          <cell r="B66">
            <v>939.08</v>
          </cell>
          <cell r="C66">
            <v>887.78999999999985</v>
          </cell>
          <cell r="D66">
            <v>789.16000000000008</v>
          </cell>
          <cell r="E66">
            <v>770</v>
          </cell>
          <cell r="F66">
            <v>5.78</v>
          </cell>
          <cell r="G66">
            <v>12.5</v>
          </cell>
          <cell r="H66">
            <v>2.4900000000000002</v>
          </cell>
          <cell r="I66">
            <v>1120.5199999999998</v>
          </cell>
          <cell r="J66">
            <v>1034.08</v>
          </cell>
          <cell r="K66">
            <v>931.29000000000008</v>
          </cell>
          <cell r="L66">
            <v>908.80000000000007</v>
          </cell>
          <cell r="M66">
            <v>8.36</v>
          </cell>
          <cell r="N66">
            <v>11.04</v>
          </cell>
          <cell r="O66">
            <v>2.4700000000000002</v>
          </cell>
          <cell r="P66">
            <v>891.41999999999985</v>
          </cell>
          <cell r="Q66">
            <v>825.20999999999981</v>
          </cell>
          <cell r="R66">
            <v>747.84</v>
          </cell>
          <cell r="S66">
            <v>737.92000000000007</v>
          </cell>
          <cell r="T66">
            <v>8.02</v>
          </cell>
          <cell r="U66">
            <v>10.35</v>
          </cell>
          <cell r="V66">
            <v>1.34</v>
          </cell>
          <cell r="W66">
            <v>1169.8999999999999</v>
          </cell>
          <cell r="X66">
            <v>1100.54</v>
          </cell>
          <cell r="Y66">
            <v>1081.27</v>
          </cell>
          <cell r="Z66">
            <v>1096.9000000000001</v>
          </cell>
        </row>
        <row r="67">
          <cell r="A67" t="str">
            <v>หนองบัวลำภู</v>
          </cell>
          <cell r="B67">
            <v>86.49</v>
          </cell>
          <cell r="C67">
            <v>82.3</v>
          </cell>
          <cell r="D67">
            <v>76.62</v>
          </cell>
          <cell r="E67">
            <v>75.510000000000005</v>
          </cell>
          <cell r="F67">
            <v>5.09</v>
          </cell>
          <cell r="G67">
            <v>7.41</v>
          </cell>
          <cell r="H67">
            <v>1.47</v>
          </cell>
          <cell r="I67">
            <v>69.28</v>
          </cell>
          <cell r="J67">
            <v>66.47</v>
          </cell>
          <cell r="K67">
            <v>60.99</v>
          </cell>
          <cell r="L67">
            <v>59.859999999999992</v>
          </cell>
          <cell r="M67">
            <v>4.2300000000000004</v>
          </cell>
          <cell r="N67">
            <v>8.99</v>
          </cell>
          <cell r="O67">
            <v>1.89</v>
          </cell>
          <cell r="P67">
            <v>68.45</v>
          </cell>
          <cell r="Q67">
            <v>65.940000000000012</v>
          </cell>
          <cell r="R67">
            <v>61.440000000000005</v>
          </cell>
          <cell r="S67">
            <v>62.29</v>
          </cell>
          <cell r="T67">
            <v>3.81</v>
          </cell>
          <cell r="U67">
            <v>7.32</v>
          </cell>
          <cell r="V67">
            <v>-1.36</v>
          </cell>
          <cell r="W67">
            <v>124.33</v>
          </cell>
          <cell r="X67">
            <v>120.17999999999998</v>
          </cell>
          <cell r="Y67">
            <v>112.68</v>
          </cell>
          <cell r="Z67">
            <v>106.42</v>
          </cell>
        </row>
        <row r="68">
          <cell r="A68" t="str">
            <v>อำนาจเจริญ</v>
          </cell>
          <cell r="B68">
            <v>78.550000000000011</v>
          </cell>
          <cell r="C68">
            <v>74.88</v>
          </cell>
          <cell r="D68">
            <v>70.7</v>
          </cell>
          <cell r="E68">
            <v>70.170000000000016</v>
          </cell>
          <cell r="F68">
            <v>4.9000000000000004</v>
          </cell>
          <cell r="G68">
            <v>5.91</v>
          </cell>
          <cell r="H68">
            <v>0.76</v>
          </cell>
          <cell r="I68">
            <v>76.690000000000012</v>
          </cell>
          <cell r="J68">
            <v>73.410000000000011</v>
          </cell>
          <cell r="K68">
            <v>71.240000000000009</v>
          </cell>
          <cell r="L68">
            <v>70.570000000000007</v>
          </cell>
          <cell r="M68">
            <v>4.47</v>
          </cell>
          <cell r="N68">
            <v>3.05</v>
          </cell>
          <cell r="O68">
            <v>0.95</v>
          </cell>
          <cell r="P68">
            <v>48.54</v>
          </cell>
          <cell r="Q68">
            <v>46.060000000000009</v>
          </cell>
          <cell r="R68">
            <v>42.75</v>
          </cell>
          <cell r="S68">
            <v>40.299999999999997</v>
          </cell>
          <cell r="T68">
            <v>5.38</v>
          </cell>
          <cell r="U68">
            <v>7.74</v>
          </cell>
          <cell r="V68">
            <v>6.08</v>
          </cell>
          <cell r="W68">
            <v>154.13000000000002</v>
          </cell>
          <cell r="X68">
            <v>153.65</v>
          </cell>
          <cell r="Y68">
            <v>147.66000000000003</v>
          </cell>
          <cell r="Z68">
            <v>139.46</v>
          </cell>
        </row>
        <row r="69">
          <cell r="A69" t="str">
            <v>อุดรธานี</v>
          </cell>
          <cell r="B69">
            <v>1409.24</v>
          </cell>
          <cell r="C69">
            <v>1322.35</v>
          </cell>
          <cell r="D69">
            <v>1242.0599999999997</v>
          </cell>
          <cell r="E69">
            <v>1185.0600000000002</v>
          </cell>
          <cell r="F69">
            <v>6.57</v>
          </cell>
          <cell r="G69">
            <v>6.46</v>
          </cell>
          <cell r="H69">
            <v>4.8099999999999996</v>
          </cell>
          <cell r="I69">
            <v>1911.86</v>
          </cell>
          <cell r="J69">
            <v>1803.5699999999997</v>
          </cell>
          <cell r="K69">
            <v>1592.6799999999998</v>
          </cell>
          <cell r="L69">
            <v>1554.3999999999996</v>
          </cell>
          <cell r="M69">
            <v>6</v>
          </cell>
          <cell r="N69">
            <v>13.24</v>
          </cell>
          <cell r="O69">
            <v>2.46</v>
          </cell>
          <cell r="P69">
            <v>2353.0100000000002</v>
          </cell>
          <cell r="Q69">
            <v>2225.17</v>
          </cell>
          <cell r="R69">
            <v>2017.18</v>
          </cell>
          <cell r="S69">
            <v>1941.6399999999999</v>
          </cell>
          <cell r="T69">
            <v>5.75</v>
          </cell>
          <cell r="U69">
            <v>10.31</v>
          </cell>
          <cell r="V69">
            <v>3.89</v>
          </cell>
          <cell r="W69">
            <v>2373.5</v>
          </cell>
          <cell r="X69">
            <v>2243.67</v>
          </cell>
          <cell r="Y69">
            <v>2134.1799999999994</v>
          </cell>
          <cell r="Z69">
            <v>2139.58</v>
          </cell>
        </row>
        <row r="70">
          <cell r="A70" t="str">
            <v>อุบลราชธานี</v>
          </cell>
          <cell r="B70">
            <v>1630.3799999999999</v>
          </cell>
          <cell r="C70">
            <v>1566.4999999999998</v>
          </cell>
          <cell r="D70">
            <v>1500.71</v>
          </cell>
          <cell r="E70">
            <v>1463.9699999999998</v>
          </cell>
          <cell r="F70">
            <v>4.08</v>
          </cell>
          <cell r="G70">
            <v>4.38</v>
          </cell>
          <cell r="H70">
            <v>2.5099999999999998</v>
          </cell>
          <cell r="I70">
            <v>1274.71</v>
          </cell>
          <cell r="J70">
            <v>1170.2199999999998</v>
          </cell>
          <cell r="K70">
            <v>1141.7800000000002</v>
          </cell>
          <cell r="L70">
            <v>1093.8499999999999</v>
          </cell>
          <cell r="M70">
            <v>8.93</v>
          </cell>
          <cell r="N70">
            <v>2.4900000000000002</v>
          </cell>
          <cell r="O70">
            <v>4.38</v>
          </cell>
          <cell r="P70">
            <v>944.81999999999982</v>
          </cell>
          <cell r="Q70">
            <v>863.00000000000011</v>
          </cell>
          <cell r="R70">
            <v>812.57999999999993</v>
          </cell>
          <cell r="S70">
            <v>786.05</v>
          </cell>
          <cell r="T70">
            <v>9.48</v>
          </cell>
          <cell r="U70">
            <v>6.2</v>
          </cell>
          <cell r="V70">
            <v>3.38</v>
          </cell>
          <cell r="W70">
            <v>1747.68</v>
          </cell>
          <cell r="X70">
            <v>1637.3899999999999</v>
          </cell>
          <cell r="Y70">
            <v>1542.9300000000003</v>
          </cell>
          <cell r="Z70">
            <v>1586.38</v>
          </cell>
        </row>
        <row r="71">
          <cell r="A71" t="str">
            <v>ภาคตะวันออกเฉียงเหนือ</v>
          </cell>
          <cell r="B71">
            <v>18454.900000000005</v>
          </cell>
          <cell r="C71">
            <v>16255.149999999998</v>
          </cell>
          <cell r="D71">
            <v>14349.73</v>
          </cell>
          <cell r="E71">
            <v>13835.769999999999</v>
          </cell>
          <cell r="F71">
            <v>13.53</v>
          </cell>
          <cell r="G71">
            <v>13.28</v>
          </cell>
          <cell r="H71">
            <v>3.71</v>
          </cell>
          <cell r="I71">
            <v>16741.670000000002</v>
          </cell>
          <cell r="J71">
            <v>15086.869999999995</v>
          </cell>
          <cell r="K71">
            <v>13555.800000000001</v>
          </cell>
          <cell r="L71">
            <v>12974.089999999998</v>
          </cell>
          <cell r="M71">
            <v>10.97</v>
          </cell>
          <cell r="N71">
            <v>11.29</v>
          </cell>
          <cell r="O71">
            <v>4.4800000000000004</v>
          </cell>
          <cell r="P71">
            <v>16664.690000000002</v>
          </cell>
          <cell r="Q71">
            <v>14896.31</v>
          </cell>
          <cell r="R71">
            <v>12972.4</v>
          </cell>
          <cell r="S71">
            <v>12503.8</v>
          </cell>
          <cell r="T71">
            <v>11.87</v>
          </cell>
          <cell r="U71">
            <v>14.83</v>
          </cell>
          <cell r="V71">
            <v>3.75</v>
          </cell>
          <cell r="W71">
            <v>18790.09</v>
          </cell>
          <cell r="X71">
            <v>17027.079999999998</v>
          </cell>
          <cell r="Y71">
            <v>15585.720000000001</v>
          </cell>
          <cell r="Z71">
            <v>14976.599999999999</v>
          </cell>
        </row>
        <row r="72">
          <cell r="A72" t="str">
            <v>กระบี่</v>
          </cell>
          <cell r="B72">
            <v>10708.619999999999</v>
          </cell>
          <cell r="C72">
            <v>10054.000000000004</v>
          </cell>
          <cell r="D72">
            <v>9425.869999999999</v>
          </cell>
          <cell r="E72">
            <v>7993.829999999999</v>
          </cell>
          <cell r="F72">
            <v>6.51</v>
          </cell>
          <cell r="G72">
            <v>6.66</v>
          </cell>
          <cell r="H72">
            <v>17.91</v>
          </cell>
          <cell r="I72">
            <v>7271.61</v>
          </cell>
          <cell r="J72">
            <v>6990.6</v>
          </cell>
          <cell r="K72">
            <v>6668.29</v>
          </cell>
          <cell r="L72">
            <v>6464.6900000000005</v>
          </cell>
          <cell r="M72">
            <v>4.0199999999999996</v>
          </cell>
          <cell r="N72">
            <v>4.83</v>
          </cell>
          <cell r="O72">
            <v>3.15</v>
          </cell>
          <cell r="P72">
            <v>5176.91</v>
          </cell>
          <cell r="Q72">
            <v>4728.05</v>
          </cell>
          <cell r="R72">
            <v>4445.42</v>
          </cell>
          <cell r="S72">
            <v>4859.21</v>
          </cell>
          <cell r="T72">
            <v>9.49</v>
          </cell>
          <cell r="U72">
            <v>6.36</v>
          </cell>
          <cell r="V72">
            <v>-8.52</v>
          </cell>
          <cell r="W72">
            <v>8502.130000000001</v>
          </cell>
          <cell r="X72">
            <v>7969.4900000000007</v>
          </cell>
          <cell r="Y72">
            <v>7640.5999999999995</v>
          </cell>
          <cell r="Z72">
            <v>6752.7999999999993</v>
          </cell>
        </row>
        <row r="73">
          <cell r="A73" t="str">
            <v>ชุมพร</v>
          </cell>
          <cell r="B73">
            <v>1097.8399999999999</v>
          </cell>
          <cell r="C73">
            <v>1028.18</v>
          </cell>
          <cell r="D73">
            <v>938.74</v>
          </cell>
          <cell r="E73">
            <v>854.43</v>
          </cell>
          <cell r="F73">
            <v>6.78</v>
          </cell>
          <cell r="G73">
            <v>9.5299999999999994</v>
          </cell>
          <cell r="H73">
            <v>9.8699999999999992</v>
          </cell>
          <cell r="I73">
            <v>1549.7399999999998</v>
          </cell>
          <cell r="J73">
            <v>1485.0800000000002</v>
          </cell>
          <cell r="K73">
            <v>1315.88</v>
          </cell>
          <cell r="L73">
            <v>1301.8999999999999</v>
          </cell>
          <cell r="M73">
            <v>4.3499999999999996</v>
          </cell>
          <cell r="N73">
            <v>12.86</v>
          </cell>
          <cell r="O73">
            <v>1.07</v>
          </cell>
          <cell r="P73">
            <v>1565.8100000000002</v>
          </cell>
          <cell r="Q73">
            <v>1446.9</v>
          </cell>
          <cell r="R73">
            <v>1362.73</v>
          </cell>
          <cell r="S73">
            <v>1293.95</v>
          </cell>
          <cell r="T73">
            <v>8.2200000000000006</v>
          </cell>
          <cell r="U73">
            <v>6.18</v>
          </cell>
          <cell r="V73">
            <v>5.32</v>
          </cell>
          <cell r="W73">
            <v>1372.21</v>
          </cell>
          <cell r="X73">
            <v>1308.6600000000001</v>
          </cell>
          <cell r="Y73">
            <v>1113.6099999999999</v>
          </cell>
          <cell r="Z73">
            <v>1027.55</v>
          </cell>
        </row>
        <row r="74">
          <cell r="A74" t="str">
            <v>ตรัง</v>
          </cell>
          <cell r="B74">
            <v>2535.6699999999996</v>
          </cell>
          <cell r="C74">
            <v>2318.4499999999994</v>
          </cell>
          <cell r="D74">
            <v>1991.68</v>
          </cell>
          <cell r="E74">
            <v>1982.1599999999999</v>
          </cell>
          <cell r="F74">
            <v>9.3699999999999992</v>
          </cell>
          <cell r="G74">
            <v>16.41</v>
          </cell>
          <cell r="H74">
            <v>0.48</v>
          </cell>
          <cell r="I74">
            <v>1795.7300000000002</v>
          </cell>
          <cell r="J74">
            <v>1644.87</v>
          </cell>
          <cell r="K74">
            <v>1478.76</v>
          </cell>
          <cell r="L74">
            <v>1384.1200000000003</v>
          </cell>
          <cell r="M74">
            <v>9.17</v>
          </cell>
          <cell r="N74">
            <v>11.23</v>
          </cell>
          <cell r="O74">
            <v>6.84</v>
          </cell>
          <cell r="P74">
            <v>1004.0699999999999</v>
          </cell>
          <cell r="Q74">
            <v>914.67000000000007</v>
          </cell>
          <cell r="R74">
            <v>852.74</v>
          </cell>
          <cell r="S74">
            <v>865.97</v>
          </cell>
          <cell r="T74">
            <v>9.77</v>
          </cell>
          <cell r="U74">
            <v>7.26</v>
          </cell>
          <cell r="V74">
            <v>-1.53</v>
          </cell>
          <cell r="W74">
            <v>1555.22</v>
          </cell>
          <cell r="X74">
            <v>1462.74</v>
          </cell>
          <cell r="Y74">
            <v>1328.27</v>
          </cell>
          <cell r="Z74">
            <v>1263.23</v>
          </cell>
        </row>
        <row r="75">
          <cell r="A75" t="str">
            <v>นครศรีธรรมราช</v>
          </cell>
          <cell r="B75">
            <v>3098.47</v>
          </cell>
          <cell r="C75">
            <v>2864.38</v>
          </cell>
          <cell r="D75">
            <v>2345.31</v>
          </cell>
          <cell r="E75">
            <v>1819.1999999999998</v>
          </cell>
          <cell r="F75">
            <v>8.17</v>
          </cell>
          <cell r="G75">
            <v>22.13</v>
          </cell>
          <cell r="H75">
            <v>28.92</v>
          </cell>
          <cell r="I75">
            <v>5047.87</v>
          </cell>
          <cell r="J75">
            <v>4764.5400000000009</v>
          </cell>
          <cell r="K75">
            <v>4242.53</v>
          </cell>
          <cell r="L75">
            <v>3836.9000000000005</v>
          </cell>
          <cell r="M75">
            <v>5.95</v>
          </cell>
          <cell r="N75">
            <v>12.3</v>
          </cell>
          <cell r="O75">
            <v>10.57</v>
          </cell>
          <cell r="P75">
            <v>3034.2599999999998</v>
          </cell>
          <cell r="Q75">
            <v>2763.9900000000002</v>
          </cell>
          <cell r="R75">
            <v>2383.89</v>
          </cell>
          <cell r="S75">
            <v>1907.14</v>
          </cell>
          <cell r="T75">
            <v>9.7799999999999994</v>
          </cell>
          <cell r="U75">
            <v>15.94</v>
          </cell>
          <cell r="V75">
            <v>25</v>
          </cell>
          <cell r="W75">
            <v>2948.1000000000004</v>
          </cell>
          <cell r="X75">
            <v>2883.65</v>
          </cell>
          <cell r="Y75">
            <v>2647.1499999999996</v>
          </cell>
          <cell r="Z75">
            <v>2613.39</v>
          </cell>
        </row>
        <row r="76">
          <cell r="A76" t="str">
            <v>นราธิวาส</v>
          </cell>
          <cell r="B76">
            <v>199.82</v>
          </cell>
          <cell r="C76">
            <v>188.04999999999998</v>
          </cell>
          <cell r="D76">
            <v>154.73000000000002</v>
          </cell>
          <cell r="E76">
            <v>148.62</v>
          </cell>
          <cell r="F76">
            <v>6.26</v>
          </cell>
          <cell r="G76">
            <v>21.53</v>
          </cell>
          <cell r="H76">
            <v>4.1100000000000003</v>
          </cell>
          <cell r="I76">
            <v>232.93</v>
          </cell>
          <cell r="J76">
            <v>209.54</v>
          </cell>
          <cell r="K76">
            <v>192.60999999999999</v>
          </cell>
          <cell r="L76">
            <v>191.82</v>
          </cell>
          <cell r="M76">
            <v>11.16</v>
          </cell>
          <cell r="N76">
            <v>8.7899999999999991</v>
          </cell>
          <cell r="O76">
            <v>0.41</v>
          </cell>
          <cell r="P76">
            <v>216.07000000000002</v>
          </cell>
          <cell r="Q76">
            <v>213.76</v>
          </cell>
          <cell r="R76">
            <v>194.86000000000004</v>
          </cell>
          <cell r="S76">
            <v>174.62999999999997</v>
          </cell>
          <cell r="T76">
            <v>1.08</v>
          </cell>
          <cell r="U76">
            <v>9.6999999999999993</v>
          </cell>
          <cell r="V76">
            <v>11.58</v>
          </cell>
          <cell r="W76">
            <v>206.22</v>
          </cell>
          <cell r="X76">
            <v>200.64</v>
          </cell>
          <cell r="Y76">
            <v>181.18</v>
          </cell>
          <cell r="Z76">
            <v>176.79999999999998</v>
          </cell>
        </row>
        <row r="77">
          <cell r="A77" t="str">
            <v>ปัตตานี</v>
          </cell>
          <cell r="B77">
            <v>224.12</v>
          </cell>
          <cell r="C77">
            <v>207.07</v>
          </cell>
          <cell r="D77">
            <v>186.67000000000002</v>
          </cell>
          <cell r="E77">
            <v>175.19999999999996</v>
          </cell>
          <cell r="F77">
            <v>8.23</v>
          </cell>
          <cell r="G77">
            <v>10.93</v>
          </cell>
          <cell r="H77">
            <v>6.55</v>
          </cell>
          <cell r="I77">
            <v>227.93999999999997</v>
          </cell>
          <cell r="J77">
            <v>214.58</v>
          </cell>
          <cell r="K77">
            <v>206.44</v>
          </cell>
          <cell r="L77">
            <v>208.88</v>
          </cell>
          <cell r="M77">
            <v>6.23</v>
          </cell>
          <cell r="N77">
            <v>3.94</v>
          </cell>
          <cell r="O77">
            <v>-1.17</v>
          </cell>
          <cell r="P77">
            <v>252.51999999999998</v>
          </cell>
          <cell r="Q77">
            <v>250.28</v>
          </cell>
          <cell r="R77">
            <v>234.6</v>
          </cell>
          <cell r="S77">
            <v>247.05999999999997</v>
          </cell>
          <cell r="T77">
            <v>0.89</v>
          </cell>
          <cell r="U77">
            <v>6.68</v>
          </cell>
          <cell r="V77">
            <v>-5.04</v>
          </cell>
          <cell r="W77">
            <v>195.54000000000002</v>
          </cell>
          <cell r="X77">
            <v>181.49999999999997</v>
          </cell>
          <cell r="Y77">
            <v>151.41000000000003</v>
          </cell>
          <cell r="Z77">
            <v>139.72999999999999</v>
          </cell>
        </row>
        <row r="78">
          <cell r="A78" t="str">
            <v>พังงา</v>
          </cell>
          <cell r="B78">
            <v>1906.8700000000001</v>
          </cell>
          <cell r="C78">
            <v>1771.1600000000003</v>
          </cell>
          <cell r="D78">
            <v>1561.4099999999999</v>
          </cell>
          <cell r="E78">
            <v>1890.4300000000003</v>
          </cell>
          <cell r="F78">
            <v>7.66</v>
          </cell>
          <cell r="G78">
            <v>13.43</v>
          </cell>
          <cell r="H78">
            <v>-17.399999999999999</v>
          </cell>
          <cell r="I78">
            <v>1278.77</v>
          </cell>
          <cell r="J78">
            <v>1155.4000000000001</v>
          </cell>
          <cell r="K78">
            <v>949.79000000000019</v>
          </cell>
          <cell r="L78">
            <v>922.52</v>
          </cell>
          <cell r="M78">
            <v>10.68</v>
          </cell>
          <cell r="N78">
            <v>21.65</v>
          </cell>
          <cell r="O78">
            <v>2.96</v>
          </cell>
          <cell r="P78">
            <v>598.57999999999993</v>
          </cell>
          <cell r="Q78">
            <v>538.07999999999993</v>
          </cell>
          <cell r="R78">
            <v>480.06000000000006</v>
          </cell>
          <cell r="S78">
            <v>636.89</v>
          </cell>
          <cell r="T78">
            <v>11.24</v>
          </cell>
          <cell r="U78">
            <v>12.09</v>
          </cell>
          <cell r="V78">
            <v>-24.62</v>
          </cell>
          <cell r="W78">
            <v>1403.39</v>
          </cell>
          <cell r="X78">
            <v>1294.76</v>
          </cell>
          <cell r="Y78">
            <v>1073.9799999999998</v>
          </cell>
          <cell r="Z78">
            <v>688.63</v>
          </cell>
        </row>
        <row r="79">
          <cell r="A79" t="str">
            <v>พัทลุง</v>
          </cell>
          <cell r="B79">
            <v>453.95000000000005</v>
          </cell>
          <cell r="C79">
            <v>387.18</v>
          </cell>
          <cell r="D79">
            <v>350.42999999999995</v>
          </cell>
          <cell r="E79">
            <v>332.8</v>
          </cell>
          <cell r="F79">
            <v>17.25</v>
          </cell>
          <cell r="G79">
            <v>10.49</v>
          </cell>
          <cell r="H79">
            <v>5.3</v>
          </cell>
          <cell r="I79">
            <v>671.02</v>
          </cell>
          <cell r="J79">
            <v>589.95000000000005</v>
          </cell>
          <cell r="K79">
            <v>527.70000000000005</v>
          </cell>
          <cell r="L79">
            <v>518.02</v>
          </cell>
          <cell r="M79">
            <v>13.74</v>
          </cell>
          <cell r="N79">
            <v>11.8</v>
          </cell>
          <cell r="O79">
            <v>1.87</v>
          </cell>
          <cell r="P79">
            <v>808.29</v>
          </cell>
          <cell r="Q79">
            <v>671.24000000000012</v>
          </cell>
          <cell r="R79">
            <v>605.57999999999993</v>
          </cell>
          <cell r="S79">
            <v>572.36</v>
          </cell>
          <cell r="T79">
            <v>20.420000000000002</v>
          </cell>
          <cell r="U79">
            <v>10.84</v>
          </cell>
          <cell r="V79">
            <v>5.8</v>
          </cell>
          <cell r="W79">
            <v>951.31000000000006</v>
          </cell>
          <cell r="X79">
            <v>874.4899999999999</v>
          </cell>
          <cell r="Y79">
            <v>757.28</v>
          </cell>
          <cell r="Z79">
            <v>694.02</v>
          </cell>
        </row>
        <row r="80">
          <cell r="A80" t="str">
            <v>ภูเก็ต</v>
          </cell>
          <cell r="B80">
            <v>15621.210000000001</v>
          </cell>
          <cell r="C80">
            <v>14237.519999999999</v>
          </cell>
          <cell r="D80">
            <v>13347.33</v>
          </cell>
          <cell r="E80">
            <v>13325.949999999999</v>
          </cell>
          <cell r="F80">
            <v>9.7200000000000006</v>
          </cell>
          <cell r="G80">
            <v>6.67</v>
          </cell>
          <cell r="H80">
            <v>0.16</v>
          </cell>
          <cell r="I80">
            <v>6898.37</v>
          </cell>
          <cell r="J80">
            <v>6162</v>
          </cell>
          <cell r="K80">
            <v>5394.5</v>
          </cell>
          <cell r="L80">
            <v>6135.0100000000011</v>
          </cell>
          <cell r="M80">
            <v>11.95</v>
          </cell>
          <cell r="N80">
            <v>14.23</v>
          </cell>
          <cell r="O80">
            <v>-12.07</v>
          </cell>
          <cell r="P80">
            <v>9386.8200000000015</v>
          </cell>
          <cell r="Q80">
            <v>8400.3799999999992</v>
          </cell>
          <cell r="R80">
            <v>6385.6299999999992</v>
          </cell>
          <cell r="S80">
            <v>5673.38</v>
          </cell>
          <cell r="T80">
            <v>11.74</v>
          </cell>
          <cell r="U80">
            <v>31.55</v>
          </cell>
          <cell r="V80">
            <v>12.55</v>
          </cell>
          <cell r="W80">
            <v>12084.810000000001</v>
          </cell>
          <cell r="X80">
            <v>11674.05</v>
          </cell>
          <cell r="Y80">
            <v>11247.8</v>
          </cell>
          <cell r="Z80">
            <v>12082.920000000002</v>
          </cell>
        </row>
        <row r="81">
          <cell r="A81" t="str">
            <v>ยะลา</v>
          </cell>
          <cell r="B81">
            <v>92.830000000000013</v>
          </cell>
          <cell r="C81">
            <v>85.08</v>
          </cell>
          <cell r="D81">
            <v>78.070000000000007</v>
          </cell>
          <cell r="E81">
            <v>74.87</v>
          </cell>
          <cell r="F81">
            <v>9.11</v>
          </cell>
          <cell r="G81">
            <v>8.98</v>
          </cell>
          <cell r="H81">
            <v>4.2699999999999996</v>
          </cell>
          <cell r="I81">
            <v>56.15</v>
          </cell>
          <cell r="J81">
            <v>53.24</v>
          </cell>
          <cell r="K81">
            <v>48.620000000000012</v>
          </cell>
          <cell r="L81">
            <v>46.87</v>
          </cell>
          <cell r="M81">
            <v>5.47</v>
          </cell>
          <cell r="N81">
            <v>9.5</v>
          </cell>
          <cell r="O81">
            <v>3.73</v>
          </cell>
          <cell r="P81">
            <v>181.94</v>
          </cell>
          <cell r="Q81">
            <v>164.93</v>
          </cell>
          <cell r="R81">
            <v>153</v>
          </cell>
          <cell r="S81">
            <v>142.13</v>
          </cell>
          <cell r="T81">
            <v>10.31</v>
          </cell>
          <cell r="U81">
            <v>7.8</v>
          </cell>
          <cell r="V81">
            <v>7.65</v>
          </cell>
          <cell r="W81">
            <v>136.46</v>
          </cell>
          <cell r="X81">
            <v>130.89000000000001</v>
          </cell>
          <cell r="Y81">
            <v>109.25999999999999</v>
          </cell>
          <cell r="Z81">
            <v>98.72</v>
          </cell>
        </row>
        <row r="82">
          <cell r="A82" t="str">
            <v>ระนอง</v>
          </cell>
          <cell r="B82">
            <v>866.24</v>
          </cell>
          <cell r="C82">
            <v>773.52000000000021</v>
          </cell>
          <cell r="D82">
            <v>698.72</v>
          </cell>
          <cell r="E82">
            <v>695.07</v>
          </cell>
          <cell r="F82">
            <v>11.99</v>
          </cell>
          <cell r="G82">
            <v>10.71</v>
          </cell>
          <cell r="H82">
            <v>0.53</v>
          </cell>
          <cell r="I82">
            <v>1050.1099999999999</v>
          </cell>
          <cell r="J82">
            <v>1009.0899999999999</v>
          </cell>
          <cell r="K82">
            <v>854.24</v>
          </cell>
          <cell r="L82">
            <v>852.75</v>
          </cell>
          <cell r="M82">
            <v>4.07</v>
          </cell>
          <cell r="N82">
            <v>18.13</v>
          </cell>
          <cell r="O82">
            <v>0.17</v>
          </cell>
          <cell r="P82">
            <v>940.45999999999992</v>
          </cell>
          <cell r="Q82">
            <v>861.93000000000006</v>
          </cell>
          <cell r="R82">
            <v>813.57999999999993</v>
          </cell>
          <cell r="S82">
            <v>799.88</v>
          </cell>
          <cell r="T82">
            <v>9.11</v>
          </cell>
          <cell r="U82">
            <v>5.94</v>
          </cell>
          <cell r="V82">
            <v>1.71</v>
          </cell>
          <cell r="W82">
            <v>796.64</v>
          </cell>
          <cell r="X82">
            <v>777.37</v>
          </cell>
          <cell r="Y82">
            <v>681.64</v>
          </cell>
          <cell r="Z82">
            <v>632.35</v>
          </cell>
        </row>
        <row r="83">
          <cell r="A83" t="str">
            <v>สงขลา</v>
          </cell>
          <cell r="B83">
            <v>7564.17</v>
          </cell>
          <cell r="C83">
            <v>7096.88</v>
          </cell>
          <cell r="D83">
            <v>5864.4599999999991</v>
          </cell>
          <cell r="E83">
            <v>5344.7900000000009</v>
          </cell>
          <cell r="F83">
            <v>6.58</v>
          </cell>
          <cell r="G83">
            <v>21.02</v>
          </cell>
          <cell r="H83">
            <v>9.7200000000000006</v>
          </cell>
          <cell r="I83">
            <v>6906.1</v>
          </cell>
          <cell r="J83">
            <v>6580.369999999999</v>
          </cell>
          <cell r="K83">
            <v>5970.23</v>
          </cell>
          <cell r="L83">
            <v>5362.34</v>
          </cell>
          <cell r="M83">
            <v>4.95</v>
          </cell>
          <cell r="N83">
            <v>10.220000000000001</v>
          </cell>
          <cell r="O83">
            <v>11.34</v>
          </cell>
          <cell r="P83">
            <v>7540.4</v>
          </cell>
          <cell r="Q83">
            <v>6740.13</v>
          </cell>
          <cell r="R83">
            <v>6134.130000000001</v>
          </cell>
          <cell r="S83">
            <v>5571.97</v>
          </cell>
          <cell r="T83">
            <v>11.87</v>
          </cell>
          <cell r="U83">
            <v>9.8800000000000008</v>
          </cell>
          <cell r="V83">
            <v>10.09</v>
          </cell>
          <cell r="W83">
            <v>6536</v>
          </cell>
          <cell r="X83">
            <v>6423.72</v>
          </cell>
          <cell r="Y83">
            <v>5703.51</v>
          </cell>
          <cell r="Z83">
            <v>5053.2299999999996</v>
          </cell>
        </row>
        <row r="84">
          <cell r="A84" t="str">
            <v>สตูล</v>
          </cell>
          <cell r="B84">
            <v>3726.25</v>
          </cell>
          <cell r="C84">
            <v>3442.2000000000003</v>
          </cell>
          <cell r="D84">
            <v>3084.78</v>
          </cell>
          <cell r="E84">
            <v>2993.6600000000003</v>
          </cell>
          <cell r="F84">
            <v>8.25</v>
          </cell>
          <cell r="G84">
            <v>11.59</v>
          </cell>
          <cell r="H84">
            <v>3.04</v>
          </cell>
          <cell r="I84">
            <v>1072.82</v>
          </cell>
          <cell r="J84">
            <v>1020.0300000000001</v>
          </cell>
          <cell r="K84">
            <v>891.14</v>
          </cell>
          <cell r="L84">
            <v>836.17</v>
          </cell>
          <cell r="M84">
            <v>5.18</v>
          </cell>
          <cell r="N84">
            <v>14.46</v>
          </cell>
          <cell r="O84">
            <v>6.57</v>
          </cell>
          <cell r="P84">
            <v>731.13</v>
          </cell>
          <cell r="Q84">
            <v>669.92000000000007</v>
          </cell>
          <cell r="R84">
            <v>645.05999999999995</v>
          </cell>
          <cell r="S84">
            <v>622.13</v>
          </cell>
          <cell r="T84">
            <v>9.14</v>
          </cell>
          <cell r="U84">
            <v>3.85</v>
          </cell>
          <cell r="V84">
            <v>3.69</v>
          </cell>
          <cell r="W84">
            <v>1308.4799999999998</v>
          </cell>
          <cell r="X84">
            <v>1194.95</v>
          </cell>
          <cell r="Y84">
            <v>1068.69</v>
          </cell>
          <cell r="Z84">
            <v>971.99</v>
          </cell>
        </row>
        <row r="85">
          <cell r="A85" t="str">
            <v>สุราษฎร์ธานี</v>
          </cell>
          <cell r="B85">
            <v>3267.25</v>
          </cell>
          <cell r="C85">
            <v>3073.75</v>
          </cell>
          <cell r="D85">
            <v>2700.84</v>
          </cell>
          <cell r="E85">
            <v>2540.09</v>
          </cell>
          <cell r="F85">
            <v>6.3</v>
          </cell>
          <cell r="G85">
            <v>13.81</v>
          </cell>
          <cell r="H85">
            <v>6.33</v>
          </cell>
          <cell r="I85">
            <v>4080.2999999999993</v>
          </cell>
          <cell r="J85">
            <v>3875.19</v>
          </cell>
          <cell r="K85">
            <v>3413.5</v>
          </cell>
          <cell r="L85">
            <v>3021.94</v>
          </cell>
          <cell r="M85">
            <v>5.29</v>
          </cell>
          <cell r="N85">
            <v>13.53</v>
          </cell>
          <cell r="O85">
            <v>12.96</v>
          </cell>
          <cell r="P85">
            <v>4274.83</v>
          </cell>
          <cell r="Q85">
            <v>3900.7599999999998</v>
          </cell>
          <cell r="R85">
            <v>3479.9299999999994</v>
          </cell>
          <cell r="S85">
            <v>2815.27</v>
          </cell>
          <cell r="T85">
            <v>9.59</v>
          </cell>
          <cell r="U85">
            <v>12.09</v>
          </cell>
          <cell r="V85">
            <v>23.61</v>
          </cell>
          <cell r="W85">
            <v>3523.06</v>
          </cell>
          <cell r="X85">
            <v>3237.94</v>
          </cell>
          <cell r="Y85">
            <v>2829.91</v>
          </cell>
          <cell r="Z85">
            <v>2650.24</v>
          </cell>
        </row>
        <row r="86">
          <cell r="A86" t="str">
            <v>ภาคใต้</v>
          </cell>
          <cell r="B86">
            <v>51363.31</v>
          </cell>
          <cell r="C86">
            <v>47527.419999999991</v>
          </cell>
          <cell r="D86">
            <v>42729.039999999994</v>
          </cell>
          <cell r="E86">
            <v>40171.100000000006</v>
          </cell>
          <cell r="F86">
            <v>8.07</v>
          </cell>
          <cell r="G86">
            <v>11.23</v>
          </cell>
          <cell r="H86">
            <v>6.37</v>
          </cell>
          <cell r="I86">
            <v>38139.459999999992</v>
          </cell>
          <cell r="J86">
            <v>35754.480000000003</v>
          </cell>
          <cell r="K86">
            <v>32154.23</v>
          </cell>
          <cell r="L86">
            <v>31083.929999999997</v>
          </cell>
          <cell r="M86">
            <v>6.67</v>
          </cell>
          <cell r="N86">
            <v>11.2</v>
          </cell>
          <cell r="O86">
            <v>3.44</v>
          </cell>
          <cell r="P86">
            <v>35712.089999999997</v>
          </cell>
          <cell r="Q86">
            <v>32265.02</v>
          </cell>
          <cell r="R86">
            <v>28171.21</v>
          </cell>
          <cell r="S86">
            <v>26181.97</v>
          </cell>
          <cell r="T86">
            <v>10.68</v>
          </cell>
          <cell r="U86">
            <v>14.53</v>
          </cell>
          <cell r="V86">
            <v>7.6</v>
          </cell>
          <cell r="W86">
            <v>41519.57</v>
          </cell>
          <cell r="X86">
            <v>39614.85</v>
          </cell>
          <cell r="Y86">
            <v>36534.289999999994</v>
          </cell>
          <cell r="Z86">
            <v>34845.599999999999</v>
          </cell>
        </row>
        <row r="87">
          <cell r="A87" t="str">
            <v>รวมทั้งหมด</v>
          </cell>
          <cell r="B87">
            <v>216630.3</v>
          </cell>
          <cell r="C87">
            <v>200502.14</v>
          </cell>
          <cell r="D87">
            <v>177189.09999999998</v>
          </cell>
          <cell r="E87">
            <v>163701.04</v>
          </cell>
          <cell r="F87">
            <v>8.0399999999999991</v>
          </cell>
          <cell r="G87">
            <v>13.16</v>
          </cell>
          <cell r="H87">
            <v>8.24</v>
          </cell>
          <cell r="I87">
            <v>208447.59999999998</v>
          </cell>
          <cell r="J87">
            <v>192311.62</v>
          </cell>
          <cell r="K87">
            <v>170580.8</v>
          </cell>
          <cell r="L87">
            <v>168723.98</v>
          </cell>
          <cell r="M87">
            <v>8.39</v>
          </cell>
          <cell r="N87">
            <v>12.74</v>
          </cell>
          <cell r="O87">
            <v>1.1000000000000001</v>
          </cell>
          <cell r="P87">
            <v>221988.24</v>
          </cell>
          <cell r="Q87">
            <v>1224863.57</v>
          </cell>
          <cell r="R87">
            <v>170208.06</v>
          </cell>
          <cell r="S87">
            <v>158017.73000000004</v>
          </cell>
          <cell r="T87">
            <v>-81.88</v>
          </cell>
          <cell r="U87">
            <v>619.63</v>
          </cell>
          <cell r="V87">
            <v>7.71</v>
          </cell>
          <cell r="W87">
            <v>235138.62</v>
          </cell>
          <cell r="X87">
            <v>209429.26999999996</v>
          </cell>
          <cell r="Y87">
            <v>183473.52</v>
          </cell>
          <cell r="Z87">
            <v>170271.91999999998</v>
          </cell>
        </row>
      </sheetData>
      <sheetData sheetId="3">
        <row r="4">
          <cell r="A4" t="str">
            <v>กรุงเทพมหานคร</v>
          </cell>
          <cell r="B4">
            <v>112290.02</v>
          </cell>
          <cell r="C4">
            <v>88755.48000000001</v>
          </cell>
          <cell r="D4">
            <v>80402.240000000005</v>
          </cell>
          <cell r="E4">
            <v>86947.39</v>
          </cell>
          <cell r="F4">
            <v>26.52</v>
          </cell>
          <cell r="G4">
            <v>10.39</v>
          </cell>
          <cell r="H4">
            <v>-7.53</v>
          </cell>
          <cell r="I4">
            <v>112932.61</v>
          </cell>
          <cell r="J4">
            <v>90382.17</v>
          </cell>
          <cell r="K4">
            <v>82510.399999999994</v>
          </cell>
          <cell r="L4">
            <v>88003.409999999989</v>
          </cell>
          <cell r="M4">
            <v>24.95</v>
          </cell>
          <cell r="N4">
            <v>9.5399999999999991</v>
          </cell>
          <cell r="O4">
            <v>-6.24</v>
          </cell>
          <cell r="P4">
            <v>129279.21999999999</v>
          </cell>
          <cell r="Q4">
            <v>105355.34</v>
          </cell>
          <cell r="R4">
            <v>88283.96</v>
          </cell>
          <cell r="S4">
            <v>87101.3</v>
          </cell>
          <cell r="T4">
            <v>22.71</v>
          </cell>
          <cell r="U4">
            <v>19.34</v>
          </cell>
          <cell r="V4">
            <v>1.36</v>
          </cell>
          <cell r="W4">
            <v>146205.77000000002</v>
          </cell>
          <cell r="X4">
            <v>148494.29</v>
          </cell>
          <cell r="Y4">
            <v>132675.30000000002</v>
          </cell>
          <cell r="Z4">
            <v>121394.79</v>
          </cell>
        </row>
        <row r="5">
          <cell r="A5" t="str">
            <v>ฉะเชิงเทรา</v>
          </cell>
          <cell r="B5">
            <v>9.81</v>
          </cell>
          <cell r="C5">
            <v>9.17</v>
          </cell>
          <cell r="D5">
            <v>8.84</v>
          </cell>
          <cell r="E5">
            <v>9.4700000000000006</v>
          </cell>
          <cell r="F5">
            <v>6.98</v>
          </cell>
          <cell r="G5">
            <v>3.73</v>
          </cell>
          <cell r="H5">
            <v>-6.65</v>
          </cell>
          <cell r="I5">
            <v>7.26</v>
          </cell>
          <cell r="J5">
            <v>7.1800000000000006</v>
          </cell>
          <cell r="K5">
            <v>7.04</v>
          </cell>
          <cell r="L5">
            <v>7.5600000000000005</v>
          </cell>
          <cell r="M5">
            <v>1.1100000000000001</v>
          </cell>
          <cell r="N5">
            <v>1.99</v>
          </cell>
          <cell r="O5">
            <v>-6.88</v>
          </cell>
          <cell r="P5">
            <v>13.51</v>
          </cell>
          <cell r="Q5">
            <v>12.469999999999999</v>
          </cell>
          <cell r="R5">
            <v>11.480000000000002</v>
          </cell>
          <cell r="S5">
            <v>11.27</v>
          </cell>
          <cell r="T5">
            <v>8.34</v>
          </cell>
          <cell r="U5">
            <v>8.6199999999999992</v>
          </cell>
          <cell r="V5">
            <v>1.86</v>
          </cell>
          <cell r="W5">
            <v>19.099999999999998</v>
          </cell>
          <cell r="X5">
            <v>18.78</v>
          </cell>
          <cell r="Y5">
            <v>18.329999999999995</v>
          </cell>
          <cell r="Z5">
            <v>17.009999999999998</v>
          </cell>
        </row>
        <row r="6">
          <cell r="A6" t="str">
            <v>ชัยนาท</v>
          </cell>
          <cell r="B6">
            <v>1.64</v>
          </cell>
          <cell r="C6">
            <v>1.57</v>
          </cell>
          <cell r="D6">
            <v>1.1800000000000002</v>
          </cell>
          <cell r="E6">
            <v>0.77</v>
          </cell>
          <cell r="F6">
            <v>4.46</v>
          </cell>
          <cell r="G6">
            <v>33.049999999999997</v>
          </cell>
          <cell r="H6">
            <v>53.25</v>
          </cell>
          <cell r="I6">
            <v>1.4300000000000002</v>
          </cell>
          <cell r="J6">
            <v>1.35</v>
          </cell>
          <cell r="K6">
            <v>0.84000000000000008</v>
          </cell>
          <cell r="L6">
            <v>0.54</v>
          </cell>
          <cell r="M6">
            <v>5.93</v>
          </cell>
          <cell r="N6">
            <v>60.71</v>
          </cell>
          <cell r="O6">
            <v>55.56</v>
          </cell>
          <cell r="P6">
            <v>1.7899999999999998</v>
          </cell>
          <cell r="Q6">
            <v>1.6300000000000001</v>
          </cell>
          <cell r="R6">
            <v>1.1100000000000001</v>
          </cell>
          <cell r="S6">
            <v>0.76999999999999991</v>
          </cell>
          <cell r="T6">
            <v>9.82</v>
          </cell>
          <cell r="U6">
            <v>46.85</v>
          </cell>
          <cell r="V6">
            <v>44.16</v>
          </cell>
          <cell r="W6">
            <v>1.71</v>
          </cell>
          <cell r="X6">
            <v>1.65</v>
          </cell>
          <cell r="Y6">
            <v>1.27</v>
          </cell>
          <cell r="Z6">
            <v>1.1300000000000001</v>
          </cell>
        </row>
        <row r="7">
          <cell r="A7" t="str">
            <v>นครปฐม</v>
          </cell>
          <cell r="B7">
            <v>42.08</v>
          </cell>
          <cell r="C7">
            <v>36.79</v>
          </cell>
          <cell r="D7">
            <v>34.460000000000008</v>
          </cell>
          <cell r="E7">
            <v>31.96</v>
          </cell>
          <cell r="F7">
            <v>14.38</v>
          </cell>
          <cell r="G7">
            <v>6.76</v>
          </cell>
          <cell r="H7">
            <v>7.82</v>
          </cell>
          <cell r="I7">
            <v>32.92</v>
          </cell>
          <cell r="J7">
            <v>29.230000000000004</v>
          </cell>
          <cell r="K7">
            <v>28.189999999999998</v>
          </cell>
          <cell r="L7">
            <v>24.51</v>
          </cell>
          <cell r="M7">
            <v>12.62</v>
          </cell>
          <cell r="N7">
            <v>3.69</v>
          </cell>
          <cell r="O7">
            <v>15.01</v>
          </cell>
          <cell r="P7">
            <v>64.069999999999993</v>
          </cell>
          <cell r="Q7">
            <v>51.89</v>
          </cell>
          <cell r="R7">
            <v>48.53</v>
          </cell>
          <cell r="S7">
            <v>43.539999999999992</v>
          </cell>
          <cell r="T7">
            <v>23.47</v>
          </cell>
          <cell r="U7">
            <v>6.92</v>
          </cell>
          <cell r="V7">
            <v>11.46</v>
          </cell>
          <cell r="W7">
            <v>90.17</v>
          </cell>
          <cell r="X7">
            <v>86.559999999999988</v>
          </cell>
          <cell r="Y7">
            <v>85.249999999999986</v>
          </cell>
          <cell r="Z7">
            <v>75.039999999999992</v>
          </cell>
        </row>
        <row r="8">
          <cell r="A8" t="str">
            <v>นนทบุรี</v>
          </cell>
          <cell r="B8">
            <v>163.47</v>
          </cell>
          <cell r="C8">
            <v>160.52999999999997</v>
          </cell>
          <cell r="D8">
            <v>132.78</v>
          </cell>
          <cell r="E8">
            <v>140.75</v>
          </cell>
          <cell r="F8">
            <v>1.83</v>
          </cell>
          <cell r="G8">
            <v>20.9</v>
          </cell>
          <cell r="H8">
            <v>-5.66</v>
          </cell>
          <cell r="I8">
            <v>96</v>
          </cell>
          <cell r="J8">
            <v>90.83</v>
          </cell>
          <cell r="K8">
            <v>72.789999999999992</v>
          </cell>
          <cell r="L8">
            <v>68.83</v>
          </cell>
          <cell r="M8">
            <v>5.69</v>
          </cell>
          <cell r="N8">
            <v>24.78</v>
          </cell>
          <cell r="O8">
            <v>5.75</v>
          </cell>
          <cell r="P8">
            <v>63.129999999999995</v>
          </cell>
          <cell r="Q8">
            <v>57.120000000000005</v>
          </cell>
          <cell r="R8">
            <v>45.050000000000004</v>
          </cell>
          <cell r="S8">
            <v>44.019999999999996</v>
          </cell>
          <cell r="T8">
            <v>10.52</v>
          </cell>
          <cell r="U8">
            <v>26.79</v>
          </cell>
          <cell r="V8">
            <v>2.34</v>
          </cell>
          <cell r="W8">
            <v>71.58</v>
          </cell>
          <cell r="X8">
            <v>68.87</v>
          </cell>
          <cell r="Y8">
            <v>63.16</v>
          </cell>
          <cell r="Z8">
            <v>60.31</v>
          </cell>
        </row>
        <row r="9">
          <cell r="A9" t="str">
            <v>ปทุมธานี</v>
          </cell>
          <cell r="B9">
            <v>237.97</v>
          </cell>
          <cell r="C9">
            <v>232.15000000000003</v>
          </cell>
          <cell r="D9">
            <v>196.12</v>
          </cell>
          <cell r="E9">
            <v>187.01</v>
          </cell>
          <cell r="F9">
            <v>2.5099999999999998</v>
          </cell>
          <cell r="G9">
            <v>18.37</v>
          </cell>
          <cell r="H9">
            <v>4.87</v>
          </cell>
          <cell r="I9">
            <v>332.84999999999997</v>
          </cell>
          <cell r="J9">
            <v>319.43</v>
          </cell>
          <cell r="K9">
            <v>262.98</v>
          </cell>
          <cell r="L9">
            <v>247.6</v>
          </cell>
          <cell r="M9">
            <v>4.2</v>
          </cell>
          <cell r="N9">
            <v>21.47</v>
          </cell>
          <cell r="O9">
            <v>6.21</v>
          </cell>
          <cell r="P9">
            <v>253.36</v>
          </cell>
          <cell r="Q9">
            <v>237.37</v>
          </cell>
          <cell r="R9">
            <v>189.04000000000002</v>
          </cell>
          <cell r="S9">
            <v>183.85000000000002</v>
          </cell>
          <cell r="T9">
            <v>6.74</v>
          </cell>
          <cell r="U9">
            <v>25.57</v>
          </cell>
          <cell r="V9">
            <v>2.82</v>
          </cell>
          <cell r="W9">
            <v>271.17</v>
          </cell>
          <cell r="X9">
            <v>263.65000000000003</v>
          </cell>
          <cell r="Y9">
            <v>252.61</v>
          </cell>
          <cell r="Z9">
            <v>239.45999999999998</v>
          </cell>
        </row>
        <row r="10">
          <cell r="A10" t="str">
            <v>พระนครศรีอยุธยา</v>
          </cell>
          <cell r="B10">
            <v>916.82</v>
          </cell>
          <cell r="C10">
            <v>883.32999999999993</v>
          </cell>
          <cell r="D10">
            <v>854.55000000000007</v>
          </cell>
          <cell r="E10">
            <v>798.14</v>
          </cell>
          <cell r="F10">
            <v>3.79</v>
          </cell>
          <cell r="G10">
            <v>3.37</v>
          </cell>
          <cell r="H10">
            <v>7.07</v>
          </cell>
          <cell r="I10">
            <v>1561.4200000000003</v>
          </cell>
          <cell r="J10">
            <v>1501.2299999999998</v>
          </cell>
          <cell r="K10">
            <v>1367.67</v>
          </cell>
          <cell r="L10">
            <v>1288.1199999999999</v>
          </cell>
          <cell r="M10">
            <v>4.01</v>
          </cell>
          <cell r="N10">
            <v>9.77</v>
          </cell>
          <cell r="O10">
            <v>6.18</v>
          </cell>
          <cell r="P10">
            <v>1108.8300000000002</v>
          </cell>
          <cell r="Q10">
            <v>1033.1999999999998</v>
          </cell>
          <cell r="R10">
            <v>914.71</v>
          </cell>
          <cell r="S10">
            <v>827.80000000000007</v>
          </cell>
          <cell r="T10">
            <v>7.32</v>
          </cell>
          <cell r="U10">
            <v>12.95</v>
          </cell>
          <cell r="V10">
            <v>10.5</v>
          </cell>
          <cell r="W10">
            <v>1343.1100000000004</v>
          </cell>
          <cell r="X10">
            <v>1315.3</v>
          </cell>
          <cell r="Y10">
            <v>1296.6599999999999</v>
          </cell>
          <cell r="Z10">
            <v>1150.55</v>
          </cell>
        </row>
        <row r="11">
          <cell r="A11" t="str">
            <v>ลพบุรี</v>
          </cell>
          <cell r="B11">
            <v>11.090000000000002</v>
          </cell>
          <cell r="C11">
            <v>10.729999999999999</v>
          </cell>
          <cell r="D11">
            <v>9.4599999999999991</v>
          </cell>
          <cell r="E11">
            <v>9.98</v>
          </cell>
          <cell r="F11">
            <v>3.36</v>
          </cell>
          <cell r="G11">
            <v>13.42</v>
          </cell>
          <cell r="H11">
            <v>-5.21</v>
          </cell>
          <cell r="I11">
            <v>8.9399999999999977</v>
          </cell>
          <cell r="J11">
            <v>8.7899999999999991</v>
          </cell>
          <cell r="K11">
            <v>8.17</v>
          </cell>
          <cell r="L11">
            <v>8.0699999999999985</v>
          </cell>
          <cell r="M11">
            <v>1.71</v>
          </cell>
          <cell r="N11">
            <v>7.59</v>
          </cell>
          <cell r="O11">
            <v>1.24</v>
          </cell>
          <cell r="P11">
            <v>6.65</v>
          </cell>
          <cell r="Q11">
            <v>5.46</v>
          </cell>
          <cell r="R11">
            <v>4.95</v>
          </cell>
          <cell r="S11">
            <v>4.8699999999999992</v>
          </cell>
          <cell r="T11">
            <v>21.79</v>
          </cell>
          <cell r="U11">
            <v>10.3</v>
          </cell>
          <cell r="V11">
            <v>1.64</v>
          </cell>
          <cell r="W11">
            <v>8.120000000000001</v>
          </cell>
          <cell r="X11">
            <v>7.1700000000000008</v>
          </cell>
          <cell r="Y11">
            <v>5.1499999999999995</v>
          </cell>
          <cell r="Z11">
            <v>5.22</v>
          </cell>
        </row>
        <row r="12">
          <cell r="A12" t="str">
            <v>สมุทรปราการ</v>
          </cell>
          <cell r="B12">
            <v>1013.88</v>
          </cell>
          <cell r="C12">
            <v>962.95</v>
          </cell>
          <cell r="D12">
            <v>751.5</v>
          </cell>
          <cell r="E12">
            <v>763.4799999999999</v>
          </cell>
          <cell r="F12">
            <v>5.29</v>
          </cell>
          <cell r="G12">
            <v>28.14</v>
          </cell>
          <cell r="H12">
            <v>-1.57</v>
          </cell>
          <cell r="I12">
            <v>424.08</v>
          </cell>
          <cell r="J12">
            <v>411.7</v>
          </cell>
          <cell r="K12">
            <v>349.43999999999994</v>
          </cell>
          <cell r="L12">
            <v>323.93</v>
          </cell>
          <cell r="M12">
            <v>3.01</v>
          </cell>
          <cell r="N12">
            <v>17.82</v>
          </cell>
          <cell r="O12">
            <v>7.88</v>
          </cell>
          <cell r="P12">
            <v>601.22</v>
          </cell>
          <cell r="Q12">
            <v>551.01</v>
          </cell>
          <cell r="R12">
            <v>464.21999999999991</v>
          </cell>
          <cell r="S12">
            <v>435.79</v>
          </cell>
          <cell r="T12">
            <v>9.11</v>
          </cell>
          <cell r="U12">
            <v>18.7</v>
          </cell>
          <cell r="V12">
            <v>6.52</v>
          </cell>
          <cell r="W12">
            <v>475.46999999999997</v>
          </cell>
          <cell r="X12">
            <v>436.89000000000004</v>
          </cell>
          <cell r="Y12">
            <v>359.20000000000005</v>
          </cell>
          <cell r="Z12">
            <v>316.49</v>
          </cell>
        </row>
        <row r="13">
          <cell r="A13" t="str">
            <v>สมุทรสาคร</v>
          </cell>
          <cell r="B13">
            <v>1.4500000000000002</v>
          </cell>
          <cell r="C13">
            <v>1.24</v>
          </cell>
          <cell r="D13">
            <v>1.1000000000000001</v>
          </cell>
          <cell r="E13">
            <v>0.91999999999999993</v>
          </cell>
          <cell r="F13">
            <v>16.940000000000001</v>
          </cell>
          <cell r="G13">
            <v>12.73</v>
          </cell>
          <cell r="H13">
            <v>19.57</v>
          </cell>
          <cell r="I13">
            <v>1.01</v>
          </cell>
          <cell r="J13">
            <v>0.85999999999999988</v>
          </cell>
          <cell r="K13">
            <v>0.75</v>
          </cell>
          <cell r="L13">
            <v>0.63</v>
          </cell>
          <cell r="M13">
            <v>17.440000000000001</v>
          </cell>
          <cell r="N13">
            <v>14.67</v>
          </cell>
          <cell r="O13">
            <v>19.05</v>
          </cell>
          <cell r="P13">
            <v>1.3500000000000003</v>
          </cell>
          <cell r="Q13">
            <v>1.2500000000000002</v>
          </cell>
          <cell r="R13">
            <v>0.9700000000000002</v>
          </cell>
          <cell r="S13">
            <v>0.67000000000000015</v>
          </cell>
          <cell r="T13">
            <v>8</v>
          </cell>
          <cell r="U13">
            <v>28.87</v>
          </cell>
          <cell r="V13">
            <v>44.78</v>
          </cell>
          <cell r="W13">
            <v>2.5299999999999998</v>
          </cell>
          <cell r="X13">
            <v>2.3600000000000003</v>
          </cell>
          <cell r="Y13">
            <v>2.1500000000000004</v>
          </cell>
          <cell r="Z13">
            <v>1.9300000000000002</v>
          </cell>
        </row>
        <row r="14">
          <cell r="A14" t="str">
            <v>สระบุรี</v>
          </cell>
          <cell r="B14">
            <v>28.220000000000002</v>
          </cell>
          <cell r="C14">
            <v>27.07</v>
          </cell>
          <cell r="D14">
            <v>26.76</v>
          </cell>
          <cell r="E14">
            <v>27.78</v>
          </cell>
          <cell r="F14">
            <v>4.25</v>
          </cell>
          <cell r="G14">
            <v>1.1599999999999999</v>
          </cell>
          <cell r="H14">
            <v>-3.67</v>
          </cell>
          <cell r="I14">
            <v>17.2</v>
          </cell>
          <cell r="J14">
            <v>16.32</v>
          </cell>
          <cell r="K14">
            <v>15.25</v>
          </cell>
          <cell r="L14">
            <v>13.96</v>
          </cell>
          <cell r="M14">
            <v>5.39</v>
          </cell>
          <cell r="N14">
            <v>7.02</v>
          </cell>
          <cell r="O14">
            <v>9.24</v>
          </cell>
          <cell r="P14">
            <v>33.089999999999996</v>
          </cell>
          <cell r="Q14">
            <v>30.490000000000002</v>
          </cell>
          <cell r="R14">
            <v>26.97</v>
          </cell>
          <cell r="S14">
            <v>26.78</v>
          </cell>
          <cell r="T14">
            <v>8.5299999999999994</v>
          </cell>
          <cell r="U14">
            <v>13.05</v>
          </cell>
          <cell r="V14">
            <v>0.71</v>
          </cell>
          <cell r="W14">
            <v>103.03999999999999</v>
          </cell>
          <cell r="X14">
            <v>101.11</v>
          </cell>
          <cell r="Y14">
            <v>99.210000000000008</v>
          </cell>
          <cell r="Z14">
            <v>111.6</v>
          </cell>
        </row>
        <row r="15">
          <cell r="A15" t="str">
            <v>สิงห์บุรี</v>
          </cell>
          <cell r="B15">
            <v>0.65</v>
          </cell>
          <cell r="C15">
            <v>0.62000000000000011</v>
          </cell>
          <cell r="D15">
            <v>0.6100000000000001</v>
          </cell>
          <cell r="E15">
            <v>0.63000000000000012</v>
          </cell>
          <cell r="F15">
            <v>4.84</v>
          </cell>
          <cell r="G15">
            <v>1.64</v>
          </cell>
          <cell r="H15">
            <v>-3.17</v>
          </cell>
          <cell r="I15">
            <v>1.3199999999999998</v>
          </cell>
          <cell r="J15">
            <v>1.2699999999999998</v>
          </cell>
          <cell r="K15">
            <v>1.19</v>
          </cell>
          <cell r="L15">
            <v>1.1300000000000001</v>
          </cell>
          <cell r="M15">
            <v>3.94</v>
          </cell>
          <cell r="N15">
            <v>6.72</v>
          </cell>
          <cell r="O15">
            <v>5.31</v>
          </cell>
          <cell r="P15">
            <v>1.1000000000000001</v>
          </cell>
          <cell r="Q15">
            <v>1.01</v>
          </cell>
          <cell r="R15">
            <v>0.95</v>
          </cell>
          <cell r="S15">
            <v>0.94</v>
          </cell>
          <cell r="T15">
            <v>8.91</v>
          </cell>
          <cell r="U15">
            <v>6.32</v>
          </cell>
          <cell r="V15">
            <v>1.06</v>
          </cell>
          <cell r="W15">
            <v>0.92999999999999994</v>
          </cell>
          <cell r="X15">
            <v>0.85000000000000009</v>
          </cell>
          <cell r="Y15">
            <v>0.78</v>
          </cell>
          <cell r="Z15">
            <v>0.76</v>
          </cell>
        </row>
        <row r="16">
          <cell r="A16" t="str">
            <v>อ่างทอง</v>
          </cell>
          <cell r="B16">
            <v>12.120000000000001</v>
          </cell>
          <cell r="C16">
            <v>12.04</v>
          </cell>
          <cell r="D16">
            <v>9.4599999999999991</v>
          </cell>
          <cell r="E16">
            <v>8.58</v>
          </cell>
          <cell r="F16">
            <v>0.66</v>
          </cell>
          <cell r="G16">
            <v>27.27</v>
          </cell>
          <cell r="H16">
            <v>10.26</v>
          </cell>
          <cell r="I16">
            <v>2.2000000000000002</v>
          </cell>
          <cell r="J16">
            <v>2.09</v>
          </cell>
          <cell r="K16">
            <v>2</v>
          </cell>
          <cell r="L16">
            <v>1.8600000000000003</v>
          </cell>
          <cell r="M16">
            <v>5.26</v>
          </cell>
          <cell r="N16">
            <v>4.5</v>
          </cell>
          <cell r="O16">
            <v>7.53</v>
          </cell>
          <cell r="P16">
            <v>11.709999999999999</v>
          </cell>
          <cell r="Q16">
            <v>10.729999999999999</v>
          </cell>
          <cell r="R16">
            <v>8.0399999999999991</v>
          </cell>
          <cell r="S16">
            <v>6.6000000000000005</v>
          </cell>
          <cell r="T16">
            <v>9.1300000000000008</v>
          </cell>
          <cell r="U16">
            <v>33.46</v>
          </cell>
          <cell r="V16">
            <v>21.82</v>
          </cell>
          <cell r="W16">
            <v>2.8100000000000005</v>
          </cell>
          <cell r="X16">
            <v>2.7600000000000002</v>
          </cell>
          <cell r="Y16">
            <v>1.83</v>
          </cell>
          <cell r="Z16">
            <v>1.5800000000000003</v>
          </cell>
        </row>
        <row r="17">
          <cell r="A17" t="str">
            <v>ภาคกลาง</v>
          </cell>
          <cell r="B17">
            <v>114729.22</v>
          </cell>
          <cell r="C17">
            <v>91093.67</v>
          </cell>
          <cell r="D17">
            <v>82429.060000000012</v>
          </cell>
          <cell r="E17">
            <v>88926.86</v>
          </cell>
          <cell r="F17">
            <v>25.95</v>
          </cell>
          <cell r="G17">
            <v>10.51</v>
          </cell>
          <cell r="H17">
            <v>-7.31</v>
          </cell>
          <cell r="I17">
            <v>115419.23999999999</v>
          </cell>
          <cell r="J17">
            <v>92772.449999999983</v>
          </cell>
          <cell r="K17">
            <v>84626.709999999977</v>
          </cell>
          <cell r="L17">
            <v>89990.15</v>
          </cell>
          <cell r="M17">
            <v>24.41</v>
          </cell>
          <cell r="N17">
            <v>9.6300000000000008</v>
          </cell>
          <cell r="O17">
            <v>-5.96</v>
          </cell>
          <cell r="P17">
            <v>131439.02999999997</v>
          </cell>
          <cell r="Q17">
            <v>107348.96999999999</v>
          </cell>
          <cell r="R17">
            <v>89999.98</v>
          </cell>
          <cell r="S17">
            <v>88688.200000000012</v>
          </cell>
          <cell r="T17">
            <v>22.44</v>
          </cell>
          <cell r="U17">
            <v>19.28</v>
          </cell>
          <cell r="V17">
            <v>1.48</v>
          </cell>
          <cell r="W17">
            <v>148595.51</v>
          </cell>
          <cell r="X17">
            <v>150800.24</v>
          </cell>
          <cell r="Y17">
            <v>134860.89999999997</v>
          </cell>
          <cell r="Z17">
            <v>123375.87</v>
          </cell>
        </row>
        <row r="18">
          <cell r="A18" t="str">
            <v>กำแพงเพชร</v>
          </cell>
          <cell r="B18">
            <v>16.32</v>
          </cell>
          <cell r="C18">
            <v>14.999999999999998</v>
          </cell>
          <cell r="D18">
            <v>9.8400000000000016</v>
          </cell>
          <cell r="E18">
            <v>11.69</v>
          </cell>
          <cell r="F18">
            <v>8.8000000000000007</v>
          </cell>
          <cell r="G18">
            <v>52.44</v>
          </cell>
          <cell r="H18">
            <v>-15.83</v>
          </cell>
          <cell r="I18">
            <v>12.58</v>
          </cell>
          <cell r="J18">
            <v>11.710000000000003</v>
          </cell>
          <cell r="K18">
            <v>10.110000000000001</v>
          </cell>
          <cell r="L18">
            <v>13.18</v>
          </cell>
          <cell r="M18">
            <v>7.43</v>
          </cell>
          <cell r="N18">
            <v>15.83</v>
          </cell>
          <cell r="O18">
            <v>-23.29</v>
          </cell>
          <cell r="P18">
            <v>5.1100000000000012</v>
          </cell>
          <cell r="Q18">
            <v>4.57</v>
          </cell>
          <cell r="R18">
            <v>4.12</v>
          </cell>
          <cell r="S18">
            <v>5.5400000000000009</v>
          </cell>
          <cell r="T18">
            <v>11.82</v>
          </cell>
          <cell r="U18">
            <v>10.92</v>
          </cell>
          <cell r="V18">
            <v>-25.63</v>
          </cell>
          <cell r="W18">
            <v>9.01</v>
          </cell>
          <cell r="X18">
            <v>8.23</v>
          </cell>
          <cell r="Y18">
            <v>7.8499999999999988</v>
          </cell>
          <cell r="Z18">
            <v>8.7200000000000006</v>
          </cell>
        </row>
        <row r="19">
          <cell r="A19" t="str">
            <v>เชียงราย</v>
          </cell>
          <cell r="B19">
            <v>1221.81</v>
          </cell>
          <cell r="C19">
            <v>1210.07</v>
          </cell>
          <cell r="D19">
            <v>1089.32</v>
          </cell>
          <cell r="E19">
            <v>1082.5500000000002</v>
          </cell>
          <cell r="F19">
            <v>0.97</v>
          </cell>
          <cell r="G19">
            <v>11.08</v>
          </cell>
          <cell r="H19">
            <v>0.63</v>
          </cell>
          <cell r="I19">
            <v>1312.7999999999997</v>
          </cell>
          <cell r="J19">
            <v>1254.8300000000002</v>
          </cell>
          <cell r="K19">
            <v>1084.01</v>
          </cell>
          <cell r="L19">
            <v>1103.68</v>
          </cell>
          <cell r="M19">
            <v>4.62</v>
          </cell>
          <cell r="N19">
            <v>15.76</v>
          </cell>
          <cell r="O19">
            <v>-1.78</v>
          </cell>
          <cell r="P19">
            <v>1397.75</v>
          </cell>
          <cell r="Q19">
            <v>1327.1399999999999</v>
          </cell>
          <cell r="R19">
            <v>1147.6299999999999</v>
          </cell>
          <cell r="S19">
            <v>1229.46</v>
          </cell>
          <cell r="T19">
            <v>5.32</v>
          </cell>
          <cell r="U19">
            <v>15.64</v>
          </cell>
          <cell r="V19">
            <v>-6.66</v>
          </cell>
          <cell r="W19">
            <v>1642.1000000000001</v>
          </cell>
          <cell r="X19">
            <v>1676.5100000000002</v>
          </cell>
          <cell r="Y19">
            <v>1557.41</v>
          </cell>
          <cell r="Z19">
            <v>1535.7199999999998</v>
          </cell>
        </row>
        <row r="20">
          <cell r="A20" t="str">
            <v>เชียงใหม่</v>
          </cell>
          <cell r="B20">
            <v>9564.6200000000008</v>
          </cell>
          <cell r="C20">
            <v>7915.26</v>
          </cell>
          <cell r="D20">
            <v>6954.66</v>
          </cell>
          <cell r="E20">
            <v>5818.2199999999993</v>
          </cell>
          <cell r="F20">
            <v>20.84</v>
          </cell>
          <cell r="G20">
            <v>13.81</v>
          </cell>
          <cell r="H20">
            <v>19.53</v>
          </cell>
          <cell r="I20">
            <v>6953.6399999999985</v>
          </cell>
          <cell r="J20">
            <v>5794.0899999999992</v>
          </cell>
          <cell r="K20">
            <v>5120.51</v>
          </cell>
          <cell r="L20">
            <v>4560.2</v>
          </cell>
          <cell r="M20">
            <v>20.010000000000002</v>
          </cell>
          <cell r="N20">
            <v>13.15</v>
          </cell>
          <cell r="O20">
            <v>12.29</v>
          </cell>
          <cell r="P20">
            <v>8705.4499999999989</v>
          </cell>
          <cell r="Q20">
            <v>1032827</v>
          </cell>
          <cell r="R20">
            <v>6217.4900000000007</v>
          </cell>
          <cell r="S20">
            <v>5316.78</v>
          </cell>
          <cell r="T20">
            <v>-99.16</v>
          </cell>
          <cell r="U20">
            <v>16511.64</v>
          </cell>
          <cell r="V20">
            <v>16.940000000000001</v>
          </cell>
          <cell r="W20">
            <v>8696.08</v>
          </cell>
          <cell r="X20">
            <v>7682.72</v>
          </cell>
          <cell r="Y20">
            <v>6904.8099999999995</v>
          </cell>
          <cell r="Z20">
            <v>6313.77</v>
          </cell>
        </row>
        <row r="21">
          <cell r="A21" t="str">
            <v>ตาก</v>
          </cell>
          <cell r="B21">
            <v>44.86</v>
          </cell>
          <cell r="C21">
            <v>42.42</v>
          </cell>
          <cell r="D21">
            <v>39.5</v>
          </cell>
          <cell r="E21">
            <v>36.58</v>
          </cell>
          <cell r="F21">
            <v>5.75</v>
          </cell>
          <cell r="G21">
            <v>7.39</v>
          </cell>
          <cell r="H21">
            <v>7.98</v>
          </cell>
          <cell r="I21">
            <v>11.5</v>
          </cell>
          <cell r="J21">
            <v>10.790000000000001</v>
          </cell>
          <cell r="K21">
            <v>9.59</v>
          </cell>
          <cell r="L21">
            <v>8.8000000000000007</v>
          </cell>
          <cell r="M21">
            <v>6.58</v>
          </cell>
          <cell r="N21">
            <v>12.51</v>
          </cell>
          <cell r="O21">
            <v>8.98</v>
          </cell>
          <cell r="P21">
            <v>26.97</v>
          </cell>
          <cell r="Q21">
            <v>24.869999999999997</v>
          </cell>
          <cell r="R21">
            <v>20.87</v>
          </cell>
          <cell r="S21">
            <v>20.509999999999998</v>
          </cell>
          <cell r="T21">
            <v>8.44</v>
          </cell>
          <cell r="U21">
            <v>19.170000000000002</v>
          </cell>
          <cell r="V21">
            <v>1.76</v>
          </cell>
          <cell r="W21">
            <v>70.19</v>
          </cell>
          <cell r="X21">
            <v>64.55</v>
          </cell>
          <cell r="Y21">
            <v>59.870000000000005</v>
          </cell>
          <cell r="Z21">
            <v>59.65</v>
          </cell>
        </row>
        <row r="22">
          <cell r="A22" t="str">
            <v>นครสวรรค์</v>
          </cell>
          <cell r="B22">
            <v>21.46</v>
          </cell>
          <cell r="C22">
            <v>20.99</v>
          </cell>
          <cell r="D22">
            <v>14.27</v>
          </cell>
          <cell r="E22">
            <v>14.269999999999998</v>
          </cell>
          <cell r="F22">
            <v>2.2400000000000002</v>
          </cell>
          <cell r="G22">
            <v>47.09</v>
          </cell>
          <cell r="H22">
            <v>0</v>
          </cell>
          <cell r="I22">
            <v>20.43</v>
          </cell>
          <cell r="J22">
            <v>20.149999999999999</v>
          </cell>
          <cell r="K22">
            <v>14.290000000000001</v>
          </cell>
          <cell r="L22">
            <v>14.94</v>
          </cell>
          <cell r="M22">
            <v>1.39</v>
          </cell>
          <cell r="N22">
            <v>41.01</v>
          </cell>
          <cell r="O22">
            <v>-4.3499999999999996</v>
          </cell>
          <cell r="P22">
            <v>7.0300000000000011</v>
          </cell>
          <cell r="Q22">
            <v>6.47</v>
          </cell>
          <cell r="R22">
            <v>4.8599999999999994</v>
          </cell>
          <cell r="S22">
            <v>4.7899999999999991</v>
          </cell>
          <cell r="T22">
            <v>8.66</v>
          </cell>
          <cell r="U22">
            <v>33.130000000000003</v>
          </cell>
          <cell r="V22">
            <v>1.46</v>
          </cell>
          <cell r="W22">
            <v>21.449999999999996</v>
          </cell>
          <cell r="X22">
            <v>21.599999999999998</v>
          </cell>
          <cell r="Y22">
            <v>19.509999999999998</v>
          </cell>
          <cell r="Z22">
            <v>20.12</v>
          </cell>
        </row>
        <row r="23">
          <cell r="A23" t="str">
            <v>น่าน</v>
          </cell>
          <cell r="B23">
            <v>24.76</v>
          </cell>
          <cell r="C23">
            <v>24.009999999999998</v>
          </cell>
          <cell r="D23">
            <v>21.37</v>
          </cell>
          <cell r="E23">
            <v>21.889999999999997</v>
          </cell>
          <cell r="F23">
            <v>3.12</v>
          </cell>
          <cell r="G23">
            <v>12.35</v>
          </cell>
          <cell r="H23">
            <v>-2.38</v>
          </cell>
          <cell r="I23">
            <v>14.150000000000002</v>
          </cell>
          <cell r="J23">
            <v>13.86</v>
          </cell>
          <cell r="K23">
            <v>10.6</v>
          </cell>
          <cell r="L23">
            <v>10.36</v>
          </cell>
          <cell r="M23">
            <v>2.09</v>
          </cell>
          <cell r="N23">
            <v>30.75</v>
          </cell>
          <cell r="O23">
            <v>2.3199999999999998</v>
          </cell>
          <cell r="P23">
            <v>9.5400000000000009</v>
          </cell>
          <cell r="Q23">
            <v>9.3400000000000016</v>
          </cell>
          <cell r="R23">
            <v>7.9200000000000008</v>
          </cell>
          <cell r="S23">
            <v>8.08</v>
          </cell>
          <cell r="T23">
            <v>2.14</v>
          </cell>
          <cell r="U23">
            <v>17.93</v>
          </cell>
          <cell r="V23">
            <v>-1.98</v>
          </cell>
          <cell r="W23">
            <v>27.569999999999993</v>
          </cell>
          <cell r="X23">
            <v>26.78</v>
          </cell>
          <cell r="Y23">
            <v>23.78</v>
          </cell>
          <cell r="Z23">
            <v>26.359999999999996</v>
          </cell>
        </row>
        <row r="24">
          <cell r="A24" t="str">
            <v>พะเยา</v>
          </cell>
          <cell r="B24">
            <v>9.59</v>
          </cell>
          <cell r="C24">
            <v>9.0200000000000014</v>
          </cell>
          <cell r="D24">
            <v>8.15</v>
          </cell>
          <cell r="E24">
            <v>7.49</v>
          </cell>
          <cell r="F24">
            <v>6.32</v>
          </cell>
          <cell r="G24">
            <v>10.67</v>
          </cell>
          <cell r="H24">
            <v>8.81</v>
          </cell>
          <cell r="I24">
            <v>4.33</v>
          </cell>
          <cell r="J24">
            <v>3.91</v>
          </cell>
          <cell r="K24">
            <v>3.8400000000000003</v>
          </cell>
          <cell r="L24">
            <v>3.91</v>
          </cell>
          <cell r="M24">
            <v>10.74</v>
          </cell>
          <cell r="N24">
            <v>1.82</v>
          </cell>
          <cell r="O24">
            <v>-1.79</v>
          </cell>
          <cell r="P24">
            <v>4.75</v>
          </cell>
          <cell r="Q24">
            <v>4.37</v>
          </cell>
          <cell r="R24">
            <v>3.9399999999999995</v>
          </cell>
          <cell r="S24">
            <v>3.8099999999999992</v>
          </cell>
          <cell r="T24">
            <v>8.6999999999999993</v>
          </cell>
          <cell r="U24">
            <v>10.91</v>
          </cell>
          <cell r="V24">
            <v>3.41</v>
          </cell>
          <cell r="W24">
            <v>16.34</v>
          </cell>
          <cell r="X24">
            <v>14.919999999999998</v>
          </cell>
          <cell r="Y24">
            <v>14.09</v>
          </cell>
          <cell r="Z24">
            <v>14.030000000000001</v>
          </cell>
        </row>
        <row r="25">
          <cell r="A25" t="str">
            <v>พิจิตร</v>
          </cell>
          <cell r="B25">
            <v>2.1700000000000004</v>
          </cell>
          <cell r="C25">
            <v>1.99</v>
          </cell>
          <cell r="D25">
            <v>1.4700000000000002</v>
          </cell>
          <cell r="E25">
            <v>1.4800000000000002</v>
          </cell>
          <cell r="F25">
            <v>9.0500000000000007</v>
          </cell>
          <cell r="G25">
            <v>35.369999999999997</v>
          </cell>
          <cell r="H25">
            <v>-0.68</v>
          </cell>
          <cell r="I25">
            <v>3.4300000000000006</v>
          </cell>
          <cell r="J25">
            <v>3.27</v>
          </cell>
          <cell r="K25">
            <v>2.58</v>
          </cell>
          <cell r="L25">
            <v>2.5299999999999998</v>
          </cell>
          <cell r="M25">
            <v>4.8899999999999997</v>
          </cell>
          <cell r="N25">
            <v>26.74</v>
          </cell>
          <cell r="O25">
            <v>1.98</v>
          </cell>
          <cell r="P25">
            <v>0.96</v>
          </cell>
          <cell r="Q25">
            <v>0.88</v>
          </cell>
          <cell r="R25">
            <v>0.7400000000000001</v>
          </cell>
          <cell r="S25">
            <v>0.75000000000000011</v>
          </cell>
          <cell r="T25">
            <v>9.09</v>
          </cell>
          <cell r="U25">
            <v>18.920000000000002</v>
          </cell>
          <cell r="V25">
            <v>-1.33</v>
          </cell>
          <cell r="W25">
            <v>2.83</v>
          </cell>
          <cell r="X25">
            <v>2.6300000000000003</v>
          </cell>
          <cell r="Y25">
            <v>1.94</v>
          </cell>
          <cell r="Z25">
            <v>1.92</v>
          </cell>
        </row>
        <row r="26">
          <cell r="A26" t="str">
            <v>พิษณุโลก</v>
          </cell>
          <cell r="B26">
            <v>163.74</v>
          </cell>
          <cell r="C26">
            <v>154.16</v>
          </cell>
          <cell r="D26">
            <v>148.28</v>
          </cell>
          <cell r="E26">
            <v>142.72999999999999</v>
          </cell>
          <cell r="F26">
            <v>6.21</v>
          </cell>
          <cell r="G26">
            <v>3.97</v>
          </cell>
          <cell r="H26">
            <v>3.89</v>
          </cell>
          <cell r="I26">
            <v>150.79999999999998</v>
          </cell>
          <cell r="J26">
            <v>145.72999999999999</v>
          </cell>
          <cell r="K26">
            <v>128.94</v>
          </cell>
          <cell r="L26">
            <v>127.48</v>
          </cell>
          <cell r="M26">
            <v>3.48</v>
          </cell>
          <cell r="N26">
            <v>13.02</v>
          </cell>
          <cell r="O26">
            <v>1.1499999999999999</v>
          </cell>
          <cell r="P26">
            <v>114.55000000000001</v>
          </cell>
          <cell r="Q26">
            <v>111.67000000000002</v>
          </cell>
          <cell r="R26">
            <v>98.43</v>
          </cell>
          <cell r="S26">
            <v>99.82</v>
          </cell>
          <cell r="T26">
            <v>2.58</v>
          </cell>
          <cell r="U26">
            <v>13.45</v>
          </cell>
          <cell r="V26">
            <v>-1.39</v>
          </cell>
          <cell r="W26">
            <v>291.84999999999997</v>
          </cell>
          <cell r="X26">
            <v>283.74</v>
          </cell>
          <cell r="Y26">
            <v>270.14999999999998</v>
          </cell>
          <cell r="Z26">
            <v>268.64999999999998</v>
          </cell>
        </row>
        <row r="27">
          <cell r="A27" t="str">
            <v>เพชรบูรณ์</v>
          </cell>
          <cell r="B27">
            <v>13.47</v>
          </cell>
          <cell r="C27">
            <v>13.159999999999998</v>
          </cell>
          <cell r="D27">
            <v>13.52</v>
          </cell>
          <cell r="E27">
            <v>13.35</v>
          </cell>
          <cell r="F27">
            <v>2.36</v>
          </cell>
          <cell r="G27">
            <v>-2.66</v>
          </cell>
          <cell r="H27">
            <v>1.27</v>
          </cell>
          <cell r="I27">
            <v>21.76</v>
          </cell>
          <cell r="J27">
            <v>21.660000000000004</v>
          </cell>
          <cell r="K27">
            <v>19.819999999999997</v>
          </cell>
          <cell r="L27">
            <v>20.02</v>
          </cell>
          <cell r="M27">
            <v>0.46</v>
          </cell>
          <cell r="N27">
            <v>9.2799999999999994</v>
          </cell>
          <cell r="O27">
            <v>-1</v>
          </cell>
          <cell r="P27">
            <v>22.169999999999998</v>
          </cell>
          <cell r="Q27">
            <v>22.490000000000002</v>
          </cell>
          <cell r="R27">
            <v>19.990000000000002</v>
          </cell>
          <cell r="S27">
            <v>20.759999999999998</v>
          </cell>
          <cell r="T27">
            <v>-1.42</v>
          </cell>
          <cell r="U27">
            <v>12.51</v>
          </cell>
          <cell r="V27">
            <v>-3.71</v>
          </cell>
          <cell r="W27">
            <v>21.18</v>
          </cell>
          <cell r="X27">
            <v>19.859999999999996</v>
          </cell>
          <cell r="Y27">
            <v>18.329999999999998</v>
          </cell>
          <cell r="Z27">
            <v>18.11</v>
          </cell>
        </row>
        <row r="28">
          <cell r="A28" t="str">
            <v>แพร่</v>
          </cell>
          <cell r="B28">
            <v>77.559999999999988</v>
          </cell>
          <cell r="C28">
            <v>75.91</v>
          </cell>
          <cell r="D28">
            <v>35.379999999999995</v>
          </cell>
          <cell r="E28">
            <v>31.88</v>
          </cell>
          <cell r="F28">
            <v>2.17</v>
          </cell>
          <cell r="G28">
            <v>114.56</v>
          </cell>
          <cell r="H28">
            <v>10.98</v>
          </cell>
          <cell r="I28">
            <v>29.55</v>
          </cell>
          <cell r="J28">
            <v>28.04</v>
          </cell>
          <cell r="K28">
            <v>24.139999999999997</v>
          </cell>
          <cell r="L28">
            <v>22.34</v>
          </cell>
          <cell r="M28">
            <v>5.39</v>
          </cell>
          <cell r="N28">
            <v>16.16</v>
          </cell>
          <cell r="O28">
            <v>8.06</v>
          </cell>
          <cell r="P28">
            <v>18.369999999999997</v>
          </cell>
          <cell r="Q28">
            <v>17.439999999999998</v>
          </cell>
          <cell r="R28">
            <v>15.57</v>
          </cell>
          <cell r="S28">
            <v>16.48</v>
          </cell>
          <cell r="T28">
            <v>5.33</v>
          </cell>
          <cell r="U28">
            <v>12.01</v>
          </cell>
          <cell r="V28">
            <v>-5.52</v>
          </cell>
          <cell r="W28">
            <v>33.589999999999996</v>
          </cell>
          <cell r="X28">
            <v>31.630000000000003</v>
          </cell>
          <cell r="Y28">
            <v>30.19</v>
          </cell>
          <cell r="Z28">
            <v>29.699999999999996</v>
          </cell>
        </row>
        <row r="29">
          <cell r="A29" t="str">
            <v>แม่ฮ่องสอน</v>
          </cell>
          <cell r="B29">
            <v>462.20000000000005</v>
          </cell>
          <cell r="C29">
            <v>436.4</v>
          </cell>
          <cell r="D29">
            <v>407.33000000000004</v>
          </cell>
          <cell r="E29">
            <v>391.26</v>
          </cell>
          <cell r="F29">
            <v>5.91</v>
          </cell>
          <cell r="G29">
            <v>7.14</v>
          </cell>
          <cell r="H29">
            <v>4.1100000000000003</v>
          </cell>
          <cell r="I29">
            <v>433.73</v>
          </cell>
          <cell r="J29">
            <v>415.66</v>
          </cell>
          <cell r="K29">
            <v>357.10999999999996</v>
          </cell>
          <cell r="L29">
            <v>353.62</v>
          </cell>
          <cell r="M29">
            <v>4.3499999999999996</v>
          </cell>
          <cell r="N29">
            <v>16.399999999999999</v>
          </cell>
          <cell r="O29">
            <v>0.99</v>
          </cell>
          <cell r="P29">
            <v>251.59000000000003</v>
          </cell>
          <cell r="Q29">
            <v>234.63000000000002</v>
          </cell>
          <cell r="R29">
            <v>218.17000000000002</v>
          </cell>
          <cell r="S29">
            <v>217.09999999999997</v>
          </cell>
          <cell r="T29">
            <v>7.23</v>
          </cell>
          <cell r="U29">
            <v>7.54</v>
          </cell>
          <cell r="V29">
            <v>0.49</v>
          </cell>
          <cell r="W29">
            <v>416.46000000000004</v>
          </cell>
          <cell r="X29">
            <v>396.16000000000008</v>
          </cell>
          <cell r="Y29">
            <v>376.59000000000003</v>
          </cell>
          <cell r="Z29">
            <v>367.53999999999996</v>
          </cell>
        </row>
        <row r="30">
          <cell r="A30" t="str">
            <v>ลำปาง</v>
          </cell>
          <cell r="B30">
            <v>110.45</v>
          </cell>
          <cell r="C30">
            <v>108.53000000000002</v>
          </cell>
          <cell r="D30">
            <v>99.49</v>
          </cell>
          <cell r="E30">
            <v>91.760000000000019</v>
          </cell>
          <cell r="F30">
            <v>1.77</v>
          </cell>
          <cell r="G30">
            <v>9.09</v>
          </cell>
          <cell r="H30">
            <v>8.42</v>
          </cell>
          <cell r="I30">
            <v>49.23</v>
          </cell>
          <cell r="J30">
            <v>46.37</v>
          </cell>
          <cell r="K30">
            <v>41.21</v>
          </cell>
          <cell r="L30">
            <v>40.380000000000003</v>
          </cell>
          <cell r="M30">
            <v>6.17</v>
          </cell>
          <cell r="N30">
            <v>12.52</v>
          </cell>
          <cell r="O30">
            <v>2.06</v>
          </cell>
          <cell r="P30">
            <v>48.920000000000009</v>
          </cell>
          <cell r="Q30">
            <v>46.069999999999993</v>
          </cell>
          <cell r="R30">
            <v>43.669999999999995</v>
          </cell>
          <cell r="S30">
            <v>42.25</v>
          </cell>
          <cell r="T30">
            <v>6.19</v>
          </cell>
          <cell r="U30">
            <v>5.5</v>
          </cell>
          <cell r="V30">
            <v>3.36</v>
          </cell>
          <cell r="W30">
            <v>178.42</v>
          </cell>
          <cell r="X30">
            <v>168.48000000000002</v>
          </cell>
          <cell r="Y30">
            <v>159.18</v>
          </cell>
          <cell r="Z30">
            <v>156.22</v>
          </cell>
        </row>
        <row r="31">
          <cell r="A31" t="str">
            <v>ลำพูน</v>
          </cell>
          <cell r="B31">
            <v>25.25</v>
          </cell>
          <cell r="C31">
            <v>24.669999999999998</v>
          </cell>
          <cell r="D31">
            <v>21.700000000000003</v>
          </cell>
          <cell r="E31">
            <v>19.75</v>
          </cell>
          <cell r="F31">
            <v>2.35</v>
          </cell>
          <cell r="G31">
            <v>13.69</v>
          </cell>
          <cell r="H31">
            <v>9.8699999999999992</v>
          </cell>
          <cell r="I31">
            <v>10.29</v>
          </cell>
          <cell r="J31">
            <v>9.5599999999999987</v>
          </cell>
          <cell r="K31">
            <v>8.08</v>
          </cell>
          <cell r="L31">
            <v>7.85</v>
          </cell>
          <cell r="M31">
            <v>7.64</v>
          </cell>
          <cell r="N31">
            <v>18.32</v>
          </cell>
          <cell r="O31">
            <v>2.93</v>
          </cell>
          <cell r="P31">
            <v>5.42</v>
          </cell>
          <cell r="Q31">
            <v>5.2</v>
          </cell>
          <cell r="R31">
            <v>4.4200000000000008</v>
          </cell>
          <cell r="S31">
            <v>4.1399999999999997</v>
          </cell>
          <cell r="T31">
            <v>4.2300000000000004</v>
          </cell>
          <cell r="U31">
            <v>17.649999999999999</v>
          </cell>
          <cell r="V31">
            <v>6.76</v>
          </cell>
          <cell r="W31">
            <v>20.810000000000002</v>
          </cell>
          <cell r="X31">
            <v>19.79</v>
          </cell>
          <cell r="Y31">
            <v>18.53</v>
          </cell>
          <cell r="Z31">
            <v>17.940000000000001</v>
          </cell>
        </row>
        <row r="32">
          <cell r="A32" t="str">
            <v>สุโขทัย</v>
          </cell>
          <cell r="B32">
            <v>326.90000000000003</v>
          </cell>
          <cell r="C32">
            <v>304.90000000000003</v>
          </cell>
          <cell r="D32">
            <v>279.33999999999997</v>
          </cell>
          <cell r="E32">
            <v>258.39</v>
          </cell>
          <cell r="F32">
            <v>7.22</v>
          </cell>
          <cell r="G32">
            <v>9.15</v>
          </cell>
          <cell r="H32">
            <v>8.11</v>
          </cell>
          <cell r="I32">
            <v>183.51000000000002</v>
          </cell>
          <cell r="J32">
            <v>178.32999999999998</v>
          </cell>
          <cell r="K32">
            <v>156.61999999999998</v>
          </cell>
          <cell r="L32">
            <v>139.24</v>
          </cell>
          <cell r="M32">
            <v>2.9</v>
          </cell>
          <cell r="N32">
            <v>13.86</v>
          </cell>
          <cell r="O32">
            <v>12.48</v>
          </cell>
          <cell r="P32">
            <v>229.89000000000001</v>
          </cell>
          <cell r="Q32">
            <v>226.66</v>
          </cell>
          <cell r="R32">
            <v>197.85999999999996</v>
          </cell>
          <cell r="S32">
            <v>179.9</v>
          </cell>
          <cell r="T32">
            <v>1.43</v>
          </cell>
          <cell r="U32">
            <v>14.56</v>
          </cell>
          <cell r="V32">
            <v>9.98</v>
          </cell>
          <cell r="W32">
            <v>224.65</v>
          </cell>
          <cell r="X32">
            <v>220.4</v>
          </cell>
          <cell r="Y32">
            <v>209.28</v>
          </cell>
          <cell r="Z32">
            <v>203.72</v>
          </cell>
        </row>
        <row r="33">
          <cell r="A33" t="str">
            <v>อุตรดิตถ์</v>
          </cell>
          <cell r="B33">
            <v>5.17</v>
          </cell>
          <cell r="C33">
            <v>4.2900000000000009</v>
          </cell>
          <cell r="D33">
            <v>3.7000000000000006</v>
          </cell>
          <cell r="E33">
            <v>3.43</v>
          </cell>
          <cell r="F33">
            <v>20.51</v>
          </cell>
          <cell r="G33">
            <v>15.95</v>
          </cell>
          <cell r="H33">
            <v>7.87</v>
          </cell>
          <cell r="I33">
            <v>1.97</v>
          </cell>
          <cell r="J33">
            <v>1.49</v>
          </cell>
          <cell r="K33">
            <v>1.1900000000000004</v>
          </cell>
          <cell r="L33">
            <v>1.17</v>
          </cell>
          <cell r="M33">
            <v>32.21</v>
          </cell>
          <cell r="N33">
            <v>25.21</v>
          </cell>
          <cell r="O33">
            <v>1.71</v>
          </cell>
          <cell r="P33">
            <v>3.39</v>
          </cell>
          <cell r="Q33">
            <v>2.9</v>
          </cell>
          <cell r="R33">
            <v>2.5899999999999994</v>
          </cell>
          <cell r="S33">
            <v>2.5</v>
          </cell>
          <cell r="T33">
            <v>16.899999999999999</v>
          </cell>
          <cell r="U33">
            <v>11.97</v>
          </cell>
          <cell r="V33">
            <v>3.6</v>
          </cell>
          <cell r="W33">
            <v>3.3400000000000007</v>
          </cell>
          <cell r="X33">
            <v>2.66</v>
          </cell>
          <cell r="Y33">
            <v>2.44</v>
          </cell>
          <cell r="Z33">
            <v>2.25</v>
          </cell>
        </row>
        <row r="34">
          <cell r="A34" t="str">
            <v>อุทัยธานี</v>
          </cell>
          <cell r="B34">
            <v>2.3400000000000007</v>
          </cell>
          <cell r="C34">
            <v>2.14</v>
          </cell>
          <cell r="D34">
            <v>1.84</v>
          </cell>
          <cell r="E34">
            <v>1.76</v>
          </cell>
          <cell r="F34">
            <v>9.35</v>
          </cell>
          <cell r="G34">
            <v>16.3</v>
          </cell>
          <cell r="H34">
            <v>4.55</v>
          </cell>
          <cell r="I34">
            <v>4.62</v>
          </cell>
          <cell r="J34">
            <v>4.4300000000000006</v>
          </cell>
          <cell r="K34">
            <v>2.83</v>
          </cell>
          <cell r="L34">
            <v>2.78</v>
          </cell>
          <cell r="M34">
            <v>4.29</v>
          </cell>
          <cell r="N34">
            <v>56.54</v>
          </cell>
          <cell r="O34">
            <v>1.8</v>
          </cell>
          <cell r="P34">
            <v>3.95</v>
          </cell>
          <cell r="Q34">
            <v>3.7800000000000002</v>
          </cell>
          <cell r="R34">
            <v>3.02</v>
          </cell>
          <cell r="S34">
            <v>3.0700000000000003</v>
          </cell>
          <cell r="T34">
            <v>4.5</v>
          </cell>
          <cell r="U34">
            <v>25.17</v>
          </cell>
          <cell r="V34">
            <v>-1.63</v>
          </cell>
          <cell r="W34">
            <v>3.62</v>
          </cell>
          <cell r="X34">
            <v>3.5200000000000005</v>
          </cell>
          <cell r="Y34">
            <v>2.95</v>
          </cell>
          <cell r="Z34">
            <v>2.9000000000000008</v>
          </cell>
        </row>
        <row r="35">
          <cell r="A35" t="str">
            <v>ภาคเหนือ</v>
          </cell>
          <cell r="B35">
            <v>12092.67</v>
          </cell>
          <cell r="C35">
            <v>10362.92</v>
          </cell>
          <cell r="D35">
            <v>9149.1600000000017</v>
          </cell>
          <cell r="E35">
            <v>7948.4800000000005</v>
          </cell>
          <cell r="F35">
            <v>16.690000000000001</v>
          </cell>
          <cell r="G35">
            <v>13.27</v>
          </cell>
          <cell r="H35">
            <v>15.11</v>
          </cell>
          <cell r="I35">
            <v>9218.3199999999979</v>
          </cell>
          <cell r="J35">
            <v>7963.8799999999983</v>
          </cell>
          <cell r="K35">
            <v>6995.4699999999993</v>
          </cell>
          <cell r="L35">
            <v>6432.4799999999987</v>
          </cell>
          <cell r="M35">
            <v>15.75</v>
          </cell>
          <cell r="N35">
            <v>13.84</v>
          </cell>
          <cell r="O35">
            <v>8.75</v>
          </cell>
          <cell r="P35">
            <v>10855.81</v>
          </cell>
          <cell r="Q35">
            <v>1034875.4799999999</v>
          </cell>
          <cell r="R35">
            <v>8011.29</v>
          </cell>
          <cell r="S35">
            <v>7175.74</v>
          </cell>
          <cell r="T35">
            <v>-98.95</v>
          </cell>
          <cell r="U35">
            <v>12817.71</v>
          </cell>
          <cell r="V35">
            <v>11.64</v>
          </cell>
          <cell r="W35">
            <v>11679.490000000002</v>
          </cell>
          <cell r="X35">
            <v>10644.18</v>
          </cell>
          <cell r="Y35">
            <v>9676.9000000000051</v>
          </cell>
          <cell r="Z35">
            <v>9047.32</v>
          </cell>
        </row>
        <row r="36">
          <cell r="A36" t="str">
            <v>จันทบุรี</v>
          </cell>
          <cell r="B36">
            <v>96.16</v>
          </cell>
          <cell r="C36">
            <v>92.36999999999999</v>
          </cell>
          <cell r="D36">
            <v>87.189999999999984</v>
          </cell>
          <cell r="E36">
            <v>84.28</v>
          </cell>
          <cell r="F36">
            <v>4.0999999999999996</v>
          </cell>
          <cell r="G36">
            <v>5.94</v>
          </cell>
          <cell r="H36">
            <v>3.45</v>
          </cell>
          <cell r="I36">
            <v>149.15</v>
          </cell>
          <cell r="J36">
            <v>136.61999999999998</v>
          </cell>
          <cell r="K36">
            <v>124.52</v>
          </cell>
          <cell r="L36">
            <v>118.46</v>
          </cell>
          <cell r="M36">
            <v>9.17</v>
          </cell>
          <cell r="N36">
            <v>9.7200000000000006</v>
          </cell>
          <cell r="O36">
            <v>5.12</v>
          </cell>
          <cell r="P36">
            <v>74.339999999999989</v>
          </cell>
          <cell r="Q36">
            <v>69.13</v>
          </cell>
          <cell r="R36">
            <v>62.090000000000011</v>
          </cell>
          <cell r="S36">
            <v>60.160000000000004</v>
          </cell>
          <cell r="T36">
            <v>7.54</v>
          </cell>
          <cell r="U36">
            <v>11.34</v>
          </cell>
          <cell r="V36">
            <v>3.21</v>
          </cell>
          <cell r="W36">
            <v>69.610000000000014</v>
          </cell>
          <cell r="X36">
            <v>68.55</v>
          </cell>
          <cell r="Y36">
            <v>58.010000000000005</v>
          </cell>
          <cell r="Z36">
            <v>55.470000000000006</v>
          </cell>
        </row>
        <row r="37">
          <cell r="A37" t="str">
            <v>ชลบุรี</v>
          </cell>
          <cell r="B37">
            <v>48807.709999999992</v>
          </cell>
          <cell r="C37">
            <v>29853.97</v>
          </cell>
          <cell r="D37">
            <v>24414.639999999999</v>
          </cell>
          <cell r="E37">
            <v>27018</v>
          </cell>
          <cell r="F37">
            <v>63.49</v>
          </cell>
          <cell r="G37">
            <v>22.28</v>
          </cell>
          <cell r="H37">
            <v>-9.64</v>
          </cell>
          <cell r="I37">
            <v>42221.98</v>
          </cell>
          <cell r="J37">
            <v>26679.63</v>
          </cell>
          <cell r="K37">
            <v>19913.349999999999</v>
          </cell>
          <cell r="L37">
            <v>21679.85</v>
          </cell>
          <cell r="M37">
            <v>58.26</v>
          </cell>
          <cell r="N37">
            <v>33.979999999999997</v>
          </cell>
          <cell r="O37">
            <v>-8.15</v>
          </cell>
          <cell r="P37">
            <v>23009.16</v>
          </cell>
          <cell r="Q37">
            <v>15884.470000000001</v>
          </cell>
          <cell r="R37">
            <v>12765.88</v>
          </cell>
          <cell r="S37">
            <v>13214.740000000002</v>
          </cell>
          <cell r="T37">
            <v>44.85</v>
          </cell>
          <cell r="U37">
            <v>24.43</v>
          </cell>
          <cell r="V37">
            <v>-3.4</v>
          </cell>
          <cell r="W37">
            <v>48218.860000000008</v>
          </cell>
          <cell r="X37">
            <v>35009.349999999991</v>
          </cell>
          <cell r="Y37">
            <v>27684.36</v>
          </cell>
          <cell r="Z37">
            <v>25494.160000000003</v>
          </cell>
        </row>
        <row r="38">
          <cell r="A38" t="str">
            <v>ตราด</v>
          </cell>
          <cell r="B38">
            <v>2683.8199999999997</v>
          </cell>
          <cell r="C38">
            <v>2425.5</v>
          </cell>
          <cell r="D38">
            <v>2289.13</v>
          </cell>
          <cell r="E38">
            <v>2170.27</v>
          </cell>
          <cell r="F38">
            <v>10.65</v>
          </cell>
          <cell r="G38">
            <v>5.96</v>
          </cell>
          <cell r="H38">
            <v>5.48</v>
          </cell>
          <cell r="I38">
            <v>1070.92</v>
          </cell>
          <cell r="J38">
            <v>899.28</v>
          </cell>
          <cell r="K38">
            <v>748.27</v>
          </cell>
          <cell r="L38">
            <v>765.56</v>
          </cell>
          <cell r="M38">
            <v>19.09</v>
          </cell>
          <cell r="N38">
            <v>20.18</v>
          </cell>
          <cell r="O38">
            <v>-2.2599999999999998</v>
          </cell>
          <cell r="P38">
            <v>897.71</v>
          </cell>
          <cell r="Q38">
            <v>805.50999999999976</v>
          </cell>
          <cell r="R38">
            <v>727.38</v>
          </cell>
          <cell r="S38">
            <v>711.05000000000018</v>
          </cell>
          <cell r="T38">
            <v>11.45</v>
          </cell>
          <cell r="U38">
            <v>10.74</v>
          </cell>
          <cell r="V38">
            <v>2.2999999999999998</v>
          </cell>
          <cell r="W38">
            <v>1906.83</v>
          </cell>
          <cell r="X38">
            <v>1670.3500000000001</v>
          </cell>
          <cell r="Y38">
            <v>1455.13</v>
          </cell>
          <cell r="Z38">
            <v>1407.5900000000001</v>
          </cell>
        </row>
        <row r="39">
          <cell r="A39" t="str">
            <v>นครนายก</v>
          </cell>
          <cell r="B39">
            <v>12.910000000000002</v>
          </cell>
          <cell r="C39">
            <v>12.65</v>
          </cell>
          <cell r="D39">
            <v>11.379999999999999</v>
          </cell>
          <cell r="E39">
            <v>11.01</v>
          </cell>
          <cell r="F39">
            <v>2.06</v>
          </cell>
          <cell r="G39">
            <v>11.16</v>
          </cell>
          <cell r="H39">
            <v>3.36</v>
          </cell>
          <cell r="I39">
            <v>6.2700000000000005</v>
          </cell>
          <cell r="J39">
            <v>5.84</v>
          </cell>
          <cell r="K39">
            <v>5.8100000000000005</v>
          </cell>
          <cell r="L39">
            <v>5.71</v>
          </cell>
          <cell r="M39">
            <v>7.36</v>
          </cell>
          <cell r="N39">
            <v>0.52</v>
          </cell>
          <cell r="O39">
            <v>1.75</v>
          </cell>
          <cell r="P39">
            <v>25.96</v>
          </cell>
          <cell r="Q39">
            <v>24.070000000000004</v>
          </cell>
          <cell r="R39">
            <v>20.97</v>
          </cell>
          <cell r="S39">
            <v>21.289999999999996</v>
          </cell>
          <cell r="T39">
            <v>7.85</v>
          </cell>
          <cell r="U39">
            <v>14.78</v>
          </cell>
          <cell r="V39">
            <v>-1.5</v>
          </cell>
          <cell r="W39">
            <v>44.480000000000004</v>
          </cell>
          <cell r="X39">
            <v>41.390000000000008</v>
          </cell>
          <cell r="Y39">
            <v>34.349999999999994</v>
          </cell>
          <cell r="Z39">
            <v>33.06</v>
          </cell>
        </row>
        <row r="40">
          <cell r="A40" t="str">
            <v>ปราจีนบุรี</v>
          </cell>
          <cell r="B40">
            <v>70.410000000000011</v>
          </cell>
          <cell r="C40">
            <v>67.800000000000011</v>
          </cell>
          <cell r="D40">
            <v>65.599999999999994</v>
          </cell>
          <cell r="E40">
            <v>63.83</v>
          </cell>
          <cell r="F40">
            <v>3.85</v>
          </cell>
          <cell r="G40">
            <v>3.35</v>
          </cell>
          <cell r="H40">
            <v>2.77</v>
          </cell>
          <cell r="I40">
            <v>99.88000000000001</v>
          </cell>
          <cell r="J40">
            <v>96.2</v>
          </cell>
          <cell r="K40">
            <v>96.66</v>
          </cell>
          <cell r="L40">
            <v>95.14</v>
          </cell>
          <cell r="M40">
            <v>3.83</v>
          </cell>
          <cell r="N40">
            <v>-0.48</v>
          </cell>
          <cell r="O40">
            <v>1.6</v>
          </cell>
          <cell r="P40">
            <v>42.629999999999995</v>
          </cell>
          <cell r="Q40">
            <v>38.33</v>
          </cell>
          <cell r="R40">
            <v>35.07</v>
          </cell>
          <cell r="S40">
            <v>33.35</v>
          </cell>
          <cell r="T40">
            <v>11.22</v>
          </cell>
          <cell r="U40">
            <v>9.3000000000000007</v>
          </cell>
          <cell r="V40">
            <v>5.16</v>
          </cell>
          <cell r="W40">
            <v>155.10999999999999</v>
          </cell>
          <cell r="X40">
            <v>147.26999999999998</v>
          </cell>
          <cell r="Y40">
            <v>132.66999999999999</v>
          </cell>
          <cell r="Z40">
            <v>131.04</v>
          </cell>
        </row>
        <row r="41">
          <cell r="A41" t="str">
            <v>ระยอง</v>
          </cell>
          <cell r="B41">
            <v>1000.2499999999999</v>
          </cell>
          <cell r="C41">
            <v>975.36</v>
          </cell>
          <cell r="D41">
            <v>900.54999999999984</v>
          </cell>
          <cell r="E41">
            <v>893.25</v>
          </cell>
          <cell r="F41">
            <v>2.5499999999999998</v>
          </cell>
          <cell r="G41">
            <v>8.31</v>
          </cell>
          <cell r="H41">
            <v>0.82</v>
          </cell>
          <cell r="I41">
            <v>727.46</v>
          </cell>
          <cell r="J41">
            <v>711.24000000000012</v>
          </cell>
          <cell r="K41">
            <v>662.43000000000006</v>
          </cell>
          <cell r="L41">
            <v>649.41999999999996</v>
          </cell>
          <cell r="M41">
            <v>2.2799999999999998</v>
          </cell>
          <cell r="N41">
            <v>7.37</v>
          </cell>
          <cell r="O41">
            <v>2</v>
          </cell>
          <cell r="P41">
            <v>1100.52</v>
          </cell>
          <cell r="Q41">
            <v>1034.53</v>
          </cell>
          <cell r="R41">
            <v>936.34999999999991</v>
          </cell>
          <cell r="S41">
            <v>830.05</v>
          </cell>
          <cell r="T41">
            <v>6.38</v>
          </cell>
          <cell r="U41">
            <v>10.49</v>
          </cell>
          <cell r="V41">
            <v>12.81</v>
          </cell>
          <cell r="W41">
            <v>1402.68</v>
          </cell>
          <cell r="X41">
            <v>1311.74</v>
          </cell>
          <cell r="Y41">
            <v>1127.8799999999999</v>
          </cell>
          <cell r="Z41">
            <v>1073.29</v>
          </cell>
        </row>
        <row r="42">
          <cell r="A42" t="str">
            <v>สระแก้ว</v>
          </cell>
          <cell r="B42">
            <v>207.14</v>
          </cell>
          <cell r="C42">
            <v>201.03999999999996</v>
          </cell>
          <cell r="D42">
            <v>189.15999999999997</v>
          </cell>
          <cell r="E42">
            <v>182.22</v>
          </cell>
          <cell r="F42">
            <v>3.03</v>
          </cell>
          <cell r="G42">
            <v>6.28</v>
          </cell>
          <cell r="H42">
            <v>3.81</v>
          </cell>
          <cell r="I42">
            <v>108.11</v>
          </cell>
          <cell r="J42">
            <v>90.72999999999999</v>
          </cell>
          <cell r="K42">
            <v>83.77</v>
          </cell>
          <cell r="L42">
            <v>81.47</v>
          </cell>
          <cell r="M42">
            <v>19.16</v>
          </cell>
          <cell r="N42">
            <v>8.31</v>
          </cell>
          <cell r="O42">
            <v>2.82</v>
          </cell>
          <cell r="P42">
            <v>116.94999999999999</v>
          </cell>
          <cell r="Q42">
            <v>106.35000000000002</v>
          </cell>
          <cell r="R42">
            <v>93.73</v>
          </cell>
          <cell r="S42">
            <v>86.850000000000009</v>
          </cell>
          <cell r="T42">
            <v>9.9700000000000006</v>
          </cell>
          <cell r="U42">
            <v>13.46</v>
          </cell>
          <cell r="V42">
            <v>7.92</v>
          </cell>
          <cell r="W42">
            <v>174.1</v>
          </cell>
          <cell r="X42">
            <v>135.61999999999998</v>
          </cell>
          <cell r="Y42">
            <v>119.85</v>
          </cell>
          <cell r="Z42">
            <v>114.84000000000002</v>
          </cell>
        </row>
        <row r="43">
          <cell r="A43" t="str">
            <v>ภาคตะวันออก</v>
          </cell>
          <cell r="B43">
            <v>52878.400000000001</v>
          </cell>
          <cell r="C43">
            <v>33628.69</v>
          </cell>
          <cell r="D43">
            <v>27957.649999999998</v>
          </cell>
          <cell r="E43">
            <v>30422.86</v>
          </cell>
          <cell r="F43">
            <v>57.24</v>
          </cell>
          <cell r="G43">
            <v>20.28</v>
          </cell>
          <cell r="H43">
            <v>-8.1</v>
          </cell>
          <cell r="I43">
            <v>44383.77</v>
          </cell>
          <cell r="J43">
            <v>28619.54</v>
          </cell>
          <cell r="K43">
            <v>21634.81</v>
          </cell>
          <cell r="L43">
            <v>23395.609999999997</v>
          </cell>
          <cell r="M43">
            <v>55.08</v>
          </cell>
          <cell r="N43">
            <v>32.28</v>
          </cell>
          <cell r="O43">
            <v>-7.53</v>
          </cell>
          <cell r="P43">
            <v>25267.27</v>
          </cell>
          <cell r="Q43">
            <v>17962.39</v>
          </cell>
          <cell r="R43">
            <v>14641.469999999998</v>
          </cell>
          <cell r="S43">
            <v>14957.490000000002</v>
          </cell>
          <cell r="T43">
            <v>40.67</v>
          </cell>
          <cell r="U43">
            <v>22.68</v>
          </cell>
          <cell r="V43">
            <v>-2.11</v>
          </cell>
          <cell r="W43">
            <v>51971.670000000013</v>
          </cell>
          <cell r="X43">
            <v>38384.26999999999</v>
          </cell>
          <cell r="Y43">
            <v>30612.249999999996</v>
          </cell>
          <cell r="Z43">
            <v>28309.450000000008</v>
          </cell>
        </row>
        <row r="44">
          <cell r="A44" t="str">
            <v>กาญจนบุรี</v>
          </cell>
          <cell r="B44">
            <v>583.08279339360001</v>
          </cell>
          <cell r="C44">
            <v>531.53664212939998</v>
          </cell>
          <cell r="D44">
            <v>447.1836275032</v>
          </cell>
          <cell r="E44">
            <v>431.46000000000004</v>
          </cell>
          <cell r="F44">
            <v>9.6999999999999993</v>
          </cell>
          <cell r="G44">
            <v>18.86</v>
          </cell>
          <cell r="H44">
            <v>3.64</v>
          </cell>
          <cell r="I44">
            <v>361.56644221320011</v>
          </cell>
          <cell r="J44">
            <v>326.60796524999995</v>
          </cell>
          <cell r="K44">
            <v>244.20142233820002</v>
          </cell>
          <cell r="L44">
            <v>231.82</v>
          </cell>
          <cell r="M44">
            <v>10.7</v>
          </cell>
          <cell r="N44">
            <v>33.75</v>
          </cell>
          <cell r="O44">
            <v>5.34</v>
          </cell>
          <cell r="P44">
            <v>336.92036279499996</v>
          </cell>
          <cell r="Q44">
            <v>329.71331247280006</v>
          </cell>
          <cell r="R44">
            <v>285.24862925650001</v>
          </cell>
          <cell r="S44">
            <v>250</v>
          </cell>
          <cell r="T44">
            <v>2.19</v>
          </cell>
          <cell r="U44">
            <v>15.59</v>
          </cell>
          <cell r="V44">
            <v>14.1</v>
          </cell>
          <cell r="W44">
            <v>397.77115217279993</v>
          </cell>
          <cell r="X44">
            <v>384.04016020539996</v>
          </cell>
          <cell r="Y44">
            <v>338.55257059799999</v>
          </cell>
          <cell r="Z44">
            <v>289.52</v>
          </cell>
        </row>
        <row r="45">
          <cell r="A45" t="str">
            <v>ประจวบคีรีขันธ์</v>
          </cell>
          <cell r="B45">
            <v>2376.62</v>
          </cell>
          <cell r="C45">
            <v>2201.3900000000003</v>
          </cell>
          <cell r="D45">
            <v>1969.2500000000002</v>
          </cell>
          <cell r="E45">
            <v>1903.2300000000002</v>
          </cell>
          <cell r="F45">
            <v>7.96</v>
          </cell>
          <cell r="G45">
            <v>11.79</v>
          </cell>
          <cell r="H45">
            <v>3.47</v>
          </cell>
          <cell r="I45">
            <v>1952.26</v>
          </cell>
          <cell r="J45">
            <v>1854.7599999999998</v>
          </cell>
          <cell r="K45">
            <v>1695.3500000000001</v>
          </cell>
          <cell r="L45">
            <v>1664.94</v>
          </cell>
          <cell r="M45">
            <v>5.26</v>
          </cell>
          <cell r="N45">
            <v>9.4</v>
          </cell>
          <cell r="O45">
            <v>1.83</v>
          </cell>
          <cell r="P45">
            <v>2615.9499999999998</v>
          </cell>
          <cell r="Q45">
            <v>2617.5</v>
          </cell>
          <cell r="R45">
            <v>2335.16</v>
          </cell>
          <cell r="S45">
            <v>2213.5699999999997</v>
          </cell>
          <cell r="T45">
            <v>-0.06</v>
          </cell>
          <cell r="U45">
            <v>12.09</v>
          </cell>
          <cell r="V45">
            <v>5.49</v>
          </cell>
          <cell r="W45">
            <v>2934.9700000000003</v>
          </cell>
          <cell r="X45">
            <v>2911.19</v>
          </cell>
          <cell r="Y45">
            <v>2780.47</v>
          </cell>
          <cell r="Z45">
            <v>2701.2</v>
          </cell>
        </row>
        <row r="46">
          <cell r="A46" t="str">
            <v>เพชรบุรี</v>
          </cell>
          <cell r="B46">
            <v>1210.56</v>
          </cell>
          <cell r="C46">
            <v>1122.5900000000001</v>
          </cell>
          <cell r="D46">
            <v>1006.12</v>
          </cell>
          <cell r="E46">
            <v>955.8</v>
          </cell>
          <cell r="F46">
            <v>7.84</v>
          </cell>
          <cell r="G46">
            <v>11.58</v>
          </cell>
          <cell r="H46">
            <v>5.26</v>
          </cell>
          <cell r="I46">
            <v>819.42</v>
          </cell>
          <cell r="J46">
            <v>766.8</v>
          </cell>
          <cell r="K46">
            <v>677.28000000000009</v>
          </cell>
          <cell r="L46">
            <v>599.72</v>
          </cell>
          <cell r="M46">
            <v>6.86</v>
          </cell>
          <cell r="N46">
            <v>13.22</v>
          </cell>
          <cell r="O46">
            <v>12.93</v>
          </cell>
          <cell r="P46">
            <v>747.3</v>
          </cell>
          <cell r="Q46">
            <v>701.00000000000023</v>
          </cell>
          <cell r="R46">
            <v>586.61</v>
          </cell>
          <cell r="S46">
            <v>508.71</v>
          </cell>
          <cell r="T46">
            <v>6.6</v>
          </cell>
          <cell r="U46">
            <v>19.5</v>
          </cell>
          <cell r="V46">
            <v>15.31</v>
          </cell>
          <cell r="W46">
            <v>955.12000000000012</v>
          </cell>
          <cell r="X46">
            <v>954.77</v>
          </cell>
          <cell r="Y46">
            <v>904.74999999999989</v>
          </cell>
          <cell r="Z46">
            <v>866.25999999999988</v>
          </cell>
        </row>
        <row r="47">
          <cell r="A47" t="str">
            <v>ราชบุรี</v>
          </cell>
          <cell r="B47">
            <v>23.44</v>
          </cell>
          <cell r="C47">
            <v>19.009999999999998</v>
          </cell>
          <cell r="D47">
            <v>15.260000000000002</v>
          </cell>
          <cell r="E47">
            <v>15.32</v>
          </cell>
          <cell r="F47">
            <v>23.3</v>
          </cell>
          <cell r="G47">
            <v>24.57</v>
          </cell>
          <cell r="H47">
            <v>-0.39</v>
          </cell>
          <cell r="I47">
            <v>15.600000000000003</v>
          </cell>
          <cell r="J47">
            <v>11.22</v>
          </cell>
          <cell r="K47">
            <v>9.27</v>
          </cell>
          <cell r="L47">
            <v>9.01</v>
          </cell>
          <cell r="M47">
            <v>39.04</v>
          </cell>
          <cell r="N47">
            <v>21.04</v>
          </cell>
          <cell r="O47">
            <v>2.89</v>
          </cell>
          <cell r="P47">
            <v>27.769999999999996</v>
          </cell>
          <cell r="Q47">
            <v>25.15</v>
          </cell>
          <cell r="R47">
            <v>20.67</v>
          </cell>
          <cell r="S47">
            <v>20.800000000000004</v>
          </cell>
          <cell r="T47">
            <v>10.42</v>
          </cell>
          <cell r="U47">
            <v>21.67</v>
          </cell>
          <cell r="V47">
            <v>-0.63</v>
          </cell>
          <cell r="W47">
            <v>40.89</v>
          </cell>
          <cell r="X47">
            <v>36.159999999999997</v>
          </cell>
          <cell r="Y47">
            <v>32.1</v>
          </cell>
          <cell r="Z47">
            <v>31.249999999999996</v>
          </cell>
        </row>
        <row r="48">
          <cell r="A48" t="str">
            <v>สมุทรสงคราม</v>
          </cell>
          <cell r="B48">
            <v>12.63</v>
          </cell>
          <cell r="C48">
            <v>11.469999999999999</v>
          </cell>
          <cell r="D48">
            <v>9.32</v>
          </cell>
          <cell r="E48">
            <v>8.09</v>
          </cell>
          <cell r="F48">
            <v>10.11</v>
          </cell>
          <cell r="G48">
            <v>23.07</v>
          </cell>
          <cell r="H48">
            <v>15.2</v>
          </cell>
          <cell r="I48">
            <v>9.4500000000000011</v>
          </cell>
          <cell r="J48">
            <v>8.0400000000000009</v>
          </cell>
          <cell r="K48">
            <v>6.1400000000000006</v>
          </cell>
          <cell r="L48">
            <v>5.43</v>
          </cell>
          <cell r="M48">
            <v>17.54</v>
          </cell>
          <cell r="N48">
            <v>30.94</v>
          </cell>
          <cell r="O48">
            <v>13.08</v>
          </cell>
          <cell r="P48">
            <v>15.200000000000003</v>
          </cell>
          <cell r="Q48">
            <v>13.31</v>
          </cell>
          <cell r="R48">
            <v>11.040000000000001</v>
          </cell>
          <cell r="S48">
            <v>9.64</v>
          </cell>
          <cell r="T48">
            <v>14.2</v>
          </cell>
          <cell r="U48">
            <v>20.56</v>
          </cell>
          <cell r="V48">
            <v>14.52</v>
          </cell>
          <cell r="W48">
            <v>19.020000000000003</v>
          </cell>
          <cell r="X48">
            <v>17.04</v>
          </cell>
          <cell r="Y48">
            <v>14.200000000000003</v>
          </cell>
          <cell r="Z48">
            <v>12.99</v>
          </cell>
        </row>
        <row r="49">
          <cell r="A49" t="str">
            <v>สุพรรณบุรี</v>
          </cell>
          <cell r="B49">
            <v>5.0399999999999991</v>
          </cell>
          <cell r="C49">
            <v>4.1000000000000005</v>
          </cell>
          <cell r="D49">
            <v>3.4600000000000004</v>
          </cell>
          <cell r="E49">
            <v>2.5099999999999998</v>
          </cell>
          <cell r="F49">
            <v>22.93</v>
          </cell>
          <cell r="G49">
            <v>18.5</v>
          </cell>
          <cell r="H49">
            <v>37.85</v>
          </cell>
          <cell r="I49">
            <v>14.95</v>
          </cell>
          <cell r="J49">
            <v>13.139999999999999</v>
          </cell>
          <cell r="K49">
            <v>9.32</v>
          </cell>
          <cell r="L49">
            <v>7.5</v>
          </cell>
          <cell r="M49">
            <v>13.77</v>
          </cell>
          <cell r="N49">
            <v>40.99</v>
          </cell>
          <cell r="O49">
            <v>24.27</v>
          </cell>
          <cell r="P49">
            <v>10.469999999999999</v>
          </cell>
          <cell r="Q49">
            <v>9.3800000000000008</v>
          </cell>
          <cell r="R49">
            <v>7.63</v>
          </cell>
          <cell r="S49">
            <v>5.0200000000000005</v>
          </cell>
          <cell r="T49">
            <v>11.62</v>
          </cell>
          <cell r="U49">
            <v>22.94</v>
          </cell>
          <cell r="V49">
            <v>51.99</v>
          </cell>
          <cell r="W49">
            <v>16.86</v>
          </cell>
          <cell r="X49">
            <v>15.52</v>
          </cell>
          <cell r="Y49">
            <v>10.040000000000001</v>
          </cell>
          <cell r="Z49">
            <v>8.0399999999999991</v>
          </cell>
        </row>
        <row r="50">
          <cell r="A50" t="str">
            <v>ภาคตะวันตก</v>
          </cell>
          <cell r="B50">
            <v>4211.3727933935997</v>
          </cell>
          <cell r="C50">
            <v>3890.0966421294006</v>
          </cell>
          <cell r="D50">
            <v>3450.5936275032004</v>
          </cell>
          <cell r="E50">
            <v>3316.4100000000012</v>
          </cell>
          <cell r="F50">
            <v>8.26</v>
          </cell>
          <cell r="G50">
            <v>12.74</v>
          </cell>
          <cell r="H50">
            <v>4.05</v>
          </cell>
          <cell r="I50">
            <v>3173.2464422131998</v>
          </cell>
          <cell r="J50">
            <v>2980.5679652499994</v>
          </cell>
          <cell r="K50">
            <v>2641.5614223382004</v>
          </cell>
          <cell r="L50">
            <v>2518.42</v>
          </cell>
          <cell r="M50">
            <v>6.46</v>
          </cell>
          <cell r="N50">
            <v>12.83</v>
          </cell>
          <cell r="O50">
            <v>4.8899999999999997</v>
          </cell>
          <cell r="P50">
            <v>3753.6103627949997</v>
          </cell>
          <cell r="Q50">
            <v>3696.0533124728008</v>
          </cell>
          <cell r="R50">
            <v>3246.3586292565001</v>
          </cell>
          <cell r="S50">
            <v>3007.74</v>
          </cell>
          <cell r="T50">
            <v>1.56</v>
          </cell>
          <cell r="U50">
            <v>13.85</v>
          </cell>
          <cell r="V50">
            <v>7.93</v>
          </cell>
          <cell r="W50">
            <v>4364.6311521728003</v>
          </cell>
          <cell r="X50">
            <v>4318.7201602054001</v>
          </cell>
          <cell r="Y50">
            <v>4080.1125705979994</v>
          </cell>
          <cell r="Z50">
            <v>3909.2599999999993</v>
          </cell>
        </row>
        <row r="51">
          <cell r="A51" t="str">
            <v>กาฬสินธุ์</v>
          </cell>
          <cell r="B51">
            <v>1.72</v>
          </cell>
          <cell r="C51">
            <v>1.64</v>
          </cell>
          <cell r="D51">
            <v>1.5000000000000002</v>
          </cell>
          <cell r="E51">
            <v>1.43</v>
          </cell>
          <cell r="F51">
            <v>4.88</v>
          </cell>
          <cell r="G51">
            <v>9.33</v>
          </cell>
          <cell r="H51">
            <v>4.9000000000000004</v>
          </cell>
          <cell r="I51">
            <v>1.63</v>
          </cell>
          <cell r="J51">
            <v>1.5499999999999998</v>
          </cell>
          <cell r="K51">
            <v>1.4200000000000002</v>
          </cell>
          <cell r="L51">
            <v>1.4000000000000001</v>
          </cell>
          <cell r="M51">
            <v>5.16</v>
          </cell>
          <cell r="N51">
            <v>9.15</v>
          </cell>
          <cell r="O51">
            <v>1.43</v>
          </cell>
          <cell r="P51">
            <v>1.43</v>
          </cell>
          <cell r="Q51">
            <v>1.3700000000000003</v>
          </cell>
          <cell r="R51">
            <v>1.1000000000000003</v>
          </cell>
          <cell r="S51">
            <v>1.0400000000000003</v>
          </cell>
          <cell r="T51">
            <v>4.38</v>
          </cell>
          <cell r="U51">
            <v>24.55</v>
          </cell>
          <cell r="V51">
            <v>5.77</v>
          </cell>
          <cell r="W51">
            <v>2.04</v>
          </cell>
          <cell r="X51">
            <v>2.06</v>
          </cell>
          <cell r="Y51">
            <v>1.96</v>
          </cell>
          <cell r="Z51">
            <v>1.88</v>
          </cell>
        </row>
        <row r="52">
          <cell r="A52" t="str">
            <v>ขอนแก่น</v>
          </cell>
          <cell r="B52">
            <v>47.790000000000006</v>
          </cell>
          <cell r="C52">
            <v>39.580000000000005</v>
          </cell>
          <cell r="D52">
            <v>38.019999999999996</v>
          </cell>
          <cell r="E52">
            <v>37.049999999999997</v>
          </cell>
          <cell r="F52">
            <v>20.74</v>
          </cell>
          <cell r="G52">
            <v>4.0999999999999996</v>
          </cell>
          <cell r="H52">
            <v>2.62</v>
          </cell>
          <cell r="I52">
            <v>92.21</v>
          </cell>
          <cell r="J52">
            <v>78.38000000000001</v>
          </cell>
          <cell r="K52">
            <v>74.87</v>
          </cell>
          <cell r="L52">
            <v>73.720000000000013</v>
          </cell>
          <cell r="M52">
            <v>17.64</v>
          </cell>
          <cell r="N52">
            <v>4.6900000000000004</v>
          </cell>
          <cell r="O52">
            <v>1.56</v>
          </cell>
          <cell r="P52">
            <v>73.75</v>
          </cell>
          <cell r="Q52">
            <v>63.400000000000006</v>
          </cell>
          <cell r="R52">
            <v>57.180000000000007</v>
          </cell>
          <cell r="S52">
            <v>55.24</v>
          </cell>
          <cell r="T52">
            <v>16.32</v>
          </cell>
          <cell r="U52">
            <v>10.88</v>
          </cell>
          <cell r="V52">
            <v>3.51</v>
          </cell>
          <cell r="W52">
            <v>30.679999999999996</v>
          </cell>
          <cell r="X52">
            <v>26.41</v>
          </cell>
          <cell r="Y52">
            <v>24.959999999999997</v>
          </cell>
          <cell r="Z52">
            <v>24.05</v>
          </cell>
        </row>
        <row r="53">
          <cell r="A53" t="str">
            <v>ชัยภูมิ</v>
          </cell>
          <cell r="B53">
            <v>3.33</v>
          </cell>
          <cell r="C53">
            <v>3.0699999999999994</v>
          </cell>
          <cell r="D53">
            <v>2.8800000000000003</v>
          </cell>
          <cell r="E53">
            <v>2.85</v>
          </cell>
          <cell r="F53">
            <v>8.4700000000000006</v>
          </cell>
          <cell r="G53">
            <v>6.6</v>
          </cell>
          <cell r="H53">
            <v>1.05</v>
          </cell>
          <cell r="I53">
            <v>5.1100000000000003</v>
          </cell>
          <cell r="J53">
            <v>4.7</v>
          </cell>
          <cell r="K53">
            <v>4.46</v>
          </cell>
          <cell r="L53">
            <v>4.41</v>
          </cell>
          <cell r="M53">
            <v>8.7200000000000006</v>
          </cell>
          <cell r="N53">
            <v>5.38</v>
          </cell>
          <cell r="O53">
            <v>1.1299999999999999</v>
          </cell>
          <cell r="P53">
            <v>3.9200000000000004</v>
          </cell>
          <cell r="Q53">
            <v>3.7500000000000004</v>
          </cell>
          <cell r="R53">
            <v>3.4400000000000004</v>
          </cell>
          <cell r="S53">
            <v>3.4599999999999995</v>
          </cell>
          <cell r="T53">
            <v>4.53</v>
          </cell>
          <cell r="U53">
            <v>9.01</v>
          </cell>
          <cell r="V53">
            <v>-0.57999999999999996</v>
          </cell>
          <cell r="W53">
            <v>5.1499999999999995</v>
          </cell>
          <cell r="X53">
            <v>4.55</v>
          </cell>
          <cell r="Y53">
            <v>3.97</v>
          </cell>
          <cell r="Z53">
            <v>3.7900000000000005</v>
          </cell>
        </row>
        <row r="54">
          <cell r="A54" t="str">
            <v>นครพนม</v>
          </cell>
          <cell r="B54">
            <v>17.86</v>
          </cell>
          <cell r="C54">
            <v>16.63</v>
          </cell>
          <cell r="D54">
            <v>15.18</v>
          </cell>
          <cell r="E54">
            <v>14.15</v>
          </cell>
          <cell r="F54">
            <v>7.4</v>
          </cell>
          <cell r="G54">
            <v>9.5500000000000007</v>
          </cell>
          <cell r="H54">
            <v>7.28</v>
          </cell>
          <cell r="I54">
            <v>31.22</v>
          </cell>
          <cell r="J54">
            <v>29.91</v>
          </cell>
          <cell r="K54">
            <v>27.22</v>
          </cell>
          <cell r="L54">
            <v>25.89</v>
          </cell>
          <cell r="M54">
            <v>4.38</v>
          </cell>
          <cell r="N54">
            <v>9.8800000000000008</v>
          </cell>
          <cell r="O54">
            <v>5.14</v>
          </cell>
          <cell r="P54">
            <v>20.62</v>
          </cell>
          <cell r="Q54">
            <v>19.18</v>
          </cell>
          <cell r="R54">
            <v>17.599999999999998</v>
          </cell>
          <cell r="S54">
            <v>17.27</v>
          </cell>
          <cell r="T54">
            <v>7.51</v>
          </cell>
          <cell r="U54">
            <v>8.98</v>
          </cell>
          <cell r="V54">
            <v>1.91</v>
          </cell>
          <cell r="W54">
            <v>25.250000000000004</v>
          </cell>
          <cell r="X54">
            <v>23.830000000000002</v>
          </cell>
          <cell r="Y54">
            <v>22.68</v>
          </cell>
          <cell r="Z54">
            <v>20.69</v>
          </cell>
        </row>
        <row r="55">
          <cell r="A55" t="str">
            <v>นครราชสีมา</v>
          </cell>
          <cell r="B55">
            <v>120.34</v>
          </cell>
          <cell r="C55">
            <v>112.3</v>
          </cell>
          <cell r="D55">
            <v>104.81</v>
          </cell>
          <cell r="E55">
            <v>103.39</v>
          </cell>
          <cell r="F55">
            <v>7.16</v>
          </cell>
          <cell r="G55">
            <v>7.15</v>
          </cell>
          <cell r="H55">
            <v>1.37</v>
          </cell>
          <cell r="I55">
            <v>138.22</v>
          </cell>
          <cell r="J55">
            <v>130.26</v>
          </cell>
          <cell r="K55">
            <v>121.72000000000001</v>
          </cell>
          <cell r="L55">
            <v>116.02</v>
          </cell>
          <cell r="M55">
            <v>6.11</v>
          </cell>
          <cell r="N55">
            <v>7.02</v>
          </cell>
          <cell r="O55">
            <v>4.91</v>
          </cell>
          <cell r="P55">
            <v>135.22999999999999</v>
          </cell>
          <cell r="Q55">
            <v>124.33</v>
          </cell>
          <cell r="R55">
            <v>110.65</v>
          </cell>
          <cell r="S55">
            <v>107.55000000000001</v>
          </cell>
          <cell r="T55">
            <v>8.77</v>
          </cell>
          <cell r="U55">
            <v>12.36</v>
          </cell>
          <cell r="V55">
            <v>2.88</v>
          </cell>
          <cell r="W55">
            <v>138.60000000000002</v>
          </cell>
          <cell r="X55">
            <v>126.46000000000001</v>
          </cell>
          <cell r="Y55">
            <v>114.98</v>
          </cell>
          <cell r="Z55">
            <v>105.44</v>
          </cell>
        </row>
        <row r="56">
          <cell r="A56" t="str">
            <v>บึงกาฬ</v>
          </cell>
          <cell r="B56">
            <v>1.3699999999999999</v>
          </cell>
          <cell r="C56">
            <v>1.26</v>
          </cell>
          <cell r="D56">
            <v>1.17</v>
          </cell>
          <cell r="E56">
            <v>1.04</v>
          </cell>
          <cell r="F56">
            <v>8.73</v>
          </cell>
          <cell r="G56">
            <v>7.69</v>
          </cell>
          <cell r="H56">
            <v>12.5</v>
          </cell>
          <cell r="I56">
            <v>4.05</v>
          </cell>
          <cell r="J56">
            <v>3.8600000000000003</v>
          </cell>
          <cell r="K56">
            <v>3.3600000000000003</v>
          </cell>
          <cell r="L56">
            <v>3.09</v>
          </cell>
          <cell r="M56">
            <v>4.92</v>
          </cell>
          <cell r="N56">
            <v>14.88</v>
          </cell>
          <cell r="O56">
            <v>8.74</v>
          </cell>
          <cell r="P56">
            <v>3.2600000000000002</v>
          </cell>
          <cell r="Q56">
            <v>3.11</v>
          </cell>
          <cell r="R56">
            <v>2.87</v>
          </cell>
          <cell r="S56">
            <v>2.8900000000000006</v>
          </cell>
          <cell r="T56">
            <v>4.82</v>
          </cell>
          <cell r="U56">
            <v>8.36</v>
          </cell>
          <cell r="V56">
            <v>-0.69</v>
          </cell>
          <cell r="W56">
            <v>2.7100000000000004</v>
          </cell>
          <cell r="X56">
            <v>2.54</v>
          </cell>
          <cell r="Y56">
            <v>2.12</v>
          </cell>
          <cell r="Z56">
            <v>1.6600000000000001</v>
          </cell>
        </row>
        <row r="57">
          <cell r="A57" t="str">
            <v>บุรีรัมย์</v>
          </cell>
          <cell r="B57">
            <v>11.450000000000001</v>
          </cell>
          <cell r="C57">
            <v>10.55</v>
          </cell>
          <cell r="D57">
            <v>9.629999999999999</v>
          </cell>
          <cell r="E57">
            <v>9.2200000000000006</v>
          </cell>
          <cell r="F57">
            <v>8.5299999999999994</v>
          </cell>
          <cell r="G57">
            <v>9.5500000000000007</v>
          </cell>
          <cell r="H57">
            <v>4.45</v>
          </cell>
          <cell r="I57">
            <v>12.16</v>
          </cell>
          <cell r="J57">
            <v>10.849999999999998</v>
          </cell>
          <cell r="K57">
            <v>9.74</v>
          </cell>
          <cell r="L57">
            <v>8.25</v>
          </cell>
          <cell r="M57">
            <v>12.07</v>
          </cell>
          <cell r="N57">
            <v>11.4</v>
          </cell>
          <cell r="O57">
            <v>18.059999999999999</v>
          </cell>
          <cell r="P57">
            <v>12.489999999999998</v>
          </cell>
          <cell r="Q57">
            <v>10.670000000000002</v>
          </cell>
          <cell r="R57">
            <v>8.58</v>
          </cell>
          <cell r="S57">
            <v>8.52</v>
          </cell>
          <cell r="T57">
            <v>17.059999999999999</v>
          </cell>
          <cell r="U57">
            <v>24.36</v>
          </cell>
          <cell r="V57">
            <v>0.7</v>
          </cell>
          <cell r="W57">
            <v>7.1999999999999993</v>
          </cell>
          <cell r="X57">
            <v>6.1599999999999993</v>
          </cell>
          <cell r="Y57">
            <v>5.21</v>
          </cell>
          <cell r="Z57">
            <v>4.8899999999999997</v>
          </cell>
        </row>
        <row r="58">
          <cell r="A58" t="str">
            <v>มหาสารคาม</v>
          </cell>
          <cell r="B58">
            <v>4.0999999999999996</v>
          </cell>
          <cell r="C58">
            <v>3.2100000000000004</v>
          </cell>
          <cell r="D58">
            <v>3.0200000000000005</v>
          </cell>
          <cell r="E58">
            <v>2.9400000000000004</v>
          </cell>
          <cell r="F58">
            <v>27.73</v>
          </cell>
          <cell r="G58">
            <v>6.29</v>
          </cell>
          <cell r="H58">
            <v>2.72</v>
          </cell>
          <cell r="I58">
            <v>4.3000000000000007</v>
          </cell>
          <cell r="J58">
            <v>3.06</v>
          </cell>
          <cell r="K58">
            <v>2.81</v>
          </cell>
          <cell r="L58">
            <v>2.69</v>
          </cell>
          <cell r="M58">
            <v>40.520000000000003</v>
          </cell>
          <cell r="N58">
            <v>8.9</v>
          </cell>
          <cell r="O58">
            <v>4.46</v>
          </cell>
          <cell r="P58">
            <v>2.23</v>
          </cell>
          <cell r="Q58">
            <v>2.0499999999999998</v>
          </cell>
          <cell r="R58">
            <v>1.97</v>
          </cell>
          <cell r="S58">
            <v>1.9300000000000002</v>
          </cell>
          <cell r="T58">
            <v>8.7799999999999994</v>
          </cell>
          <cell r="U58">
            <v>4.0599999999999996</v>
          </cell>
          <cell r="V58">
            <v>2.0699999999999998</v>
          </cell>
          <cell r="W58">
            <v>6.0600000000000005</v>
          </cell>
          <cell r="X58">
            <v>5.3000000000000007</v>
          </cell>
          <cell r="Y58">
            <v>5.57</v>
          </cell>
          <cell r="Z58">
            <v>5.5500000000000007</v>
          </cell>
        </row>
        <row r="59">
          <cell r="A59" t="str">
            <v>มุกดาหาร</v>
          </cell>
          <cell r="B59">
            <v>61.66</v>
          </cell>
          <cell r="C59">
            <v>59.27</v>
          </cell>
          <cell r="D59">
            <v>56.35</v>
          </cell>
          <cell r="E59">
            <v>53.760000000000005</v>
          </cell>
          <cell r="F59">
            <v>4.03</v>
          </cell>
          <cell r="G59">
            <v>5.18</v>
          </cell>
          <cell r="H59">
            <v>4.82</v>
          </cell>
          <cell r="I59">
            <v>80.180000000000007</v>
          </cell>
          <cell r="J59">
            <v>76.36</v>
          </cell>
          <cell r="K59">
            <v>60.499999999999993</v>
          </cell>
          <cell r="L59">
            <v>59.449999999999996</v>
          </cell>
          <cell r="M59">
            <v>5</v>
          </cell>
          <cell r="N59">
            <v>26.21</v>
          </cell>
          <cell r="O59">
            <v>1.77</v>
          </cell>
          <cell r="P59">
            <v>76.5</v>
          </cell>
          <cell r="Q59">
            <v>72.42</v>
          </cell>
          <cell r="R59">
            <v>57.940000000000005</v>
          </cell>
          <cell r="S59">
            <v>57.639999999999993</v>
          </cell>
          <cell r="T59">
            <v>5.63</v>
          </cell>
          <cell r="U59">
            <v>24.99</v>
          </cell>
          <cell r="V59">
            <v>0.52</v>
          </cell>
          <cell r="W59">
            <v>89.140000000000015</v>
          </cell>
          <cell r="X59">
            <v>83.52000000000001</v>
          </cell>
          <cell r="Y59">
            <v>69.169999999999987</v>
          </cell>
          <cell r="Z59">
            <v>62.289999999999992</v>
          </cell>
        </row>
        <row r="60">
          <cell r="A60" t="str">
            <v>ยโสธร</v>
          </cell>
          <cell r="B60">
            <v>6.45</v>
          </cell>
          <cell r="C60">
            <v>5.97</v>
          </cell>
          <cell r="D60">
            <v>5.7900000000000018</v>
          </cell>
          <cell r="E60">
            <v>5.7200000000000006</v>
          </cell>
          <cell r="F60">
            <v>8.0399999999999991</v>
          </cell>
          <cell r="G60">
            <v>3.11</v>
          </cell>
          <cell r="H60">
            <v>1.22</v>
          </cell>
          <cell r="I60">
            <v>10.89</v>
          </cell>
          <cell r="J60">
            <v>10.44</v>
          </cell>
          <cell r="K60">
            <v>9.6500000000000021</v>
          </cell>
          <cell r="L60">
            <v>9.5100000000000016</v>
          </cell>
          <cell r="M60">
            <v>4.3099999999999996</v>
          </cell>
          <cell r="N60">
            <v>8.19</v>
          </cell>
          <cell r="O60">
            <v>1.47</v>
          </cell>
          <cell r="P60">
            <v>4.74</v>
          </cell>
          <cell r="Q60">
            <v>4.28</v>
          </cell>
          <cell r="R60">
            <v>3.89</v>
          </cell>
          <cell r="S60">
            <v>4.05</v>
          </cell>
          <cell r="T60">
            <v>10.75</v>
          </cell>
          <cell r="U60">
            <v>10.029999999999999</v>
          </cell>
          <cell r="V60">
            <v>-3.95</v>
          </cell>
          <cell r="W60">
            <v>8.5000000000000018</v>
          </cell>
          <cell r="X60">
            <v>8.0100000000000016</v>
          </cell>
          <cell r="Y60">
            <v>7.72</v>
          </cell>
          <cell r="Z60">
            <v>7.8199999999999994</v>
          </cell>
        </row>
        <row r="61">
          <cell r="A61" t="str">
            <v>ร้อยเอ็ด</v>
          </cell>
          <cell r="B61">
            <v>4.1000000000000005</v>
          </cell>
          <cell r="C61">
            <v>2.87</v>
          </cell>
          <cell r="D61">
            <v>2.8600000000000003</v>
          </cell>
          <cell r="E61">
            <v>2.7099999999999995</v>
          </cell>
          <cell r="F61">
            <v>42.86</v>
          </cell>
          <cell r="G61">
            <v>0.35</v>
          </cell>
          <cell r="H61">
            <v>5.54</v>
          </cell>
          <cell r="I61">
            <v>3.9900000000000007</v>
          </cell>
          <cell r="J61">
            <v>3.36</v>
          </cell>
          <cell r="K61">
            <v>2.9200000000000004</v>
          </cell>
          <cell r="L61">
            <v>2.8300000000000005</v>
          </cell>
          <cell r="M61">
            <v>18.75</v>
          </cell>
          <cell r="N61">
            <v>15.07</v>
          </cell>
          <cell r="O61">
            <v>3.18</v>
          </cell>
          <cell r="P61">
            <v>1.3299999999999998</v>
          </cell>
          <cell r="Q61">
            <v>1.1400000000000001</v>
          </cell>
          <cell r="R61">
            <v>0.98</v>
          </cell>
          <cell r="S61">
            <v>0.96</v>
          </cell>
          <cell r="T61">
            <v>16.670000000000002</v>
          </cell>
          <cell r="U61">
            <v>16.329999999999998</v>
          </cell>
          <cell r="V61">
            <v>2.08</v>
          </cell>
          <cell r="W61">
            <v>2.0600000000000005</v>
          </cell>
          <cell r="X61">
            <v>1.8700000000000003</v>
          </cell>
          <cell r="Y61">
            <v>1.7900000000000003</v>
          </cell>
          <cell r="Z61">
            <v>1.6800000000000004</v>
          </cell>
        </row>
        <row r="62">
          <cell r="A62" t="str">
            <v>เลย</v>
          </cell>
          <cell r="B62">
            <v>18.310000000000002</v>
          </cell>
          <cell r="C62">
            <v>16.86</v>
          </cell>
          <cell r="D62">
            <v>15.540000000000003</v>
          </cell>
          <cell r="E62">
            <v>14.75</v>
          </cell>
          <cell r="F62">
            <v>8.6</v>
          </cell>
          <cell r="G62">
            <v>8.49</v>
          </cell>
          <cell r="H62">
            <v>5.36</v>
          </cell>
          <cell r="I62">
            <v>20.559999999999995</v>
          </cell>
          <cell r="J62">
            <v>18.869999999999997</v>
          </cell>
          <cell r="K62">
            <v>15.39</v>
          </cell>
          <cell r="L62">
            <v>14.989999999999998</v>
          </cell>
          <cell r="M62">
            <v>8.9600000000000009</v>
          </cell>
          <cell r="N62">
            <v>22.61</v>
          </cell>
          <cell r="O62">
            <v>2.67</v>
          </cell>
          <cell r="P62">
            <v>25.83</v>
          </cell>
          <cell r="Q62">
            <v>22.549999999999997</v>
          </cell>
          <cell r="R62">
            <v>19.760000000000002</v>
          </cell>
          <cell r="S62">
            <v>19.329999999999998</v>
          </cell>
          <cell r="T62">
            <v>14.55</v>
          </cell>
          <cell r="U62">
            <v>14.12</v>
          </cell>
          <cell r="V62">
            <v>2.2200000000000002</v>
          </cell>
          <cell r="W62">
            <v>40.03</v>
          </cell>
          <cell r="X62">
            <v>37.770000000000003</v>
          </cell>
          <cell r="Y62">
            <v>33.699999999999996</v>
          </cell>
          <cell r="Z62">
            <v>31.63</v>
          </cell>
        </row>
        <row r="63">
          <cell r="A63" t="str">
            <v>ศรีสะเกษ</v>
          </cell>
          <cell r="B63">
            <v>13.01</v>
          </cell>
          <cell r="C63">
            <v>12.560000000000002</v>
          </cell>
          <cell r="D63">
            <v>12.24</v>
          </cell>
          <cell r="E63">
            <v>12.060000000000002</v>
          </cell>
          <cell r="F63">
            <v>3.58</v>
          </cell>
          <cell r="G63">
            <v>2.61</v>
          </cell>
          <cell r="H63">
            <v>1.49</v>
          </cell>
          <cell r="I63">
            <v>12.11</v>
          </cell>
          <cell r="J63">
            <v>11.54</v>
          </cell>
          <cell r="K63">
            <v>10.96</v>
          </cell>
          <cell r="L63">
            <v>10.760000000000002</v>
          </cell>
          <cell r="M63">
            <v>4.9400000000000004</v>
          </cell>
          <cell r="N63">
            <v>5.29</v>
          </cell>
          <cell r="O63">
            <v>1.86</v>
          </cell>
          <cell r="P63">
            <v>12.91</v>
          </cell>
          <cell r="Q63">
            <v>12.089999999999998</v>
          </cell>
          <cell r="R63">
            <v>10.59</v>
          </cell>
          <cell r="S63">
            <v>10.41</v>
          </cell>
          <cell r="T63">
            <v>6.78</v>
          </cell>
          <cell r="U63">
            <v>14.16</v>
          </cell>
          <cell r="V63">
            <v>1.73</v>
          </cell>
          <cell r="W63">
            <v>8.3800000000000008</v>
          </cell>
          <cell r="X63">
            <v>7.6899999999999995</v>
          </cell>
          <cell r="Y63">
            <v>7.0200000000000005</v>
          </cell>
          <cell r="Z63">
            <v>6.9099999999999993</v>
          </cell>
        </row>
        <row r="64">
          <cell r="A64" t="str">
            <v>สกลนคร</v>
          </cell>
          <cell r="B64">
            <v>1.7999999999999998</v>
          </cell>
          <cell r="C64">
            <v>1.7599999999999998</v>
          </cell>
          <cell r="D64">
            <v>1.64</v>
          </cell>
          <cell r="E64">
            <v>1.6300000000000001</v>
          </cell>
          <cell r="F64">
            <v>2.27</v>
          </cell>
          <cell r="G64">
            <v>7.32</v>
          </cell>
          <cell r="H64">
            <v>0.61</v>
          </cell>
          <cell r="I64">
            <v>5.8899999999999988</v>
          </cell>
          <cell r="J64">
            <v>5.57</v>
          </cell>
          <cell r="K64">
            <v>5.4600000000000009</v>
          </cell>
          <cell r="L64">
            <v>5.5500000000000007</v>
          </cell>
          <cell r="M64">
            <v>5.75</v>
          </cell>
          <cell r="N64">
            <v>2.0099999999999998</v>
          </cell>
          <cell r="O64">
            <v>-1.62</v>
          </cell>
          <cell r="P64">
            <v>2</v>
          </cell>
          <cell r="Q64">
            <v>1.89</v>
          </cell>
          <cell r="R64">
            <v>1.7899999999999998</v>
          </cell>
          <cell r="S64">
            <v>1.7699999999999996</v>
          </cell>
          <cell r="T64">
            <v>5.82</v>
          </cell>
          <cell r="U64">
            <v>5.59</v>
          </cell>
          <cell r="V64">
            <v>1.1299999999999999</v>
          </cell>
          <cell r="W64">
            <v>2.6999999999999997</v>
          </cell>
          <cell r="X64">
            <v>2.6</v>
          </cell>
          <cell r="Y64">
            <v>2.48</v>
          </cell>
          <cell r="Z64">
            <v>2.3099999999999996</v>
          </cell>
        </row>
        <row r="65">
          <cell r="A65" t="str">
            <v>สุรินทร์</v>
          </cell>
          <cell r="B65">
            <v>22.410000000000004</v>
          </cell>
          <cell r="C65">
            <v>20.669999999999995</v>
          </cell>
          <cell r="D65">
            <v>20.399999999999999</v>
          </cell>
          <cell r="E65">
            <v>20.62</v>
          </cell>
          <cell r="F65">
            <v>8.42</v>
          </cell>
          <cell r="G65">
            <v>1.32</v>
          </cell>
          <cell r="H65">
            <v>-1.07</v>
          </cell>
          <cell r="I65">
            <v>19.399999999999999</v>
          </cell>
          <cell r="J65">
            <v>17.39</v>
          </cell>
          <cell r="K65">
            <v>15.94</v>
          </cell>
          <cell r="L65">
            <v>15.91</v>
          </cell>
          <cell r="M65">
            <v>11.56</v>
          </cell>
          <cell r="N65">
            <v>9.1</v>
          </cell>
          <cell r="O65">
            <v>0.19</v>
          </cell>
          <cell r="P65">
            <v>9.870000000000001</v>
          </cell>
          <cell r="Q65">
            <v>9.2100000000000009</v>
          </cell>
          <cell r="R65">
            <v>8.51</v>
          </cell>
          <cell r="S65">
            <v>8.16</v>
          </cell>
          <cell r="T65">
            <v>7.17</v>
          </cell>
          <cell r="U65">
            <v>8.23</v>
          </cell>
          <cell r="V65">
            <v>4.29</v>
          </cell>
          <cell r="W65">
            <v>14.719999999999999</v>
          </cell>
          <cell r="X65">
            <v>13.75</v>
          </cell>
          <cell r="Y65">
            <v>12.8</v>
          </cell>
          <cell r="Z65">
            <v>13.41</v>
          </cell>
        </row>
        <row r="66">
          <cell r="A66" t="str">
            <v>หนองคาย</v>
          </cell>
          <cell r="B66">
            <v>200.67</v>
          </cell>
          <cell r="C66">
            <v>185.89</v>
          </cell>
          <cell r="D66">
            <v>176.32000000000002</v>
          </cell>
          <cell r="E66">
            <v>171.76999999999998</v>
          </cell>
          <cell r="F66">
            <v>7.95</v>
          </cell>
          <cell r="G66">
            <v>5.43</v>
          </cell>
          <cell r="H66">
            <v>2.65</v>
          </cell>
          <cell r="I66">
            <v>176.79</v>
          </cell>
          <cell r="J66">
            <v>167.81</v>
          </cell>
          <cell r="K66">
            <v>152.19999999999999</v>
          </cell>
          <cell r="L66">
            <v>147.22999999999999</v>
          </cell>
          <cell r="M66">
            <v>5.35</v>
          </cell>
          <cell r="N66">
            <v>10.26</v>
          </cell>
          <cell r="O66">
            <v>3.38</v>
          </cell>
          <cell r="P66">
            <v>178.15</v>
          </cell>
          <cell r="Q66">
            <v>167.06</v>
          </cell>
          <cell r="R66">
            <v>153.92000000000002</v>
          </cell>
          <cell r="S66">
            <v>145.4</v>
          </cell>
          <cell r="T66">
            <v>6.64</v>
          </cell>
          <cell r="U66">
            <v>8.5399999999999991</v>
          </cell>
          <cell r="V66">
            <v>5.86</v>
          </cell>
          <cell r="W66">
            <v>149.04999999999998</v>
          </cell>
          <cell r="X66">
            <v>139.31000000000003</v>
          </cell>
          <cell r="Y66">
            <v>144.79999999999998</v>
          </cell>
          <cell r="Z66">
            <v>148.76999999999998</v>
          </cell>
        </row>
        <row r="67">
          <cell r="A67" t="str">
            <v>หนองบัวลำภู</v>
          </cell>
          <cell r="B67">
            <v>0.41000000000000009</v>
          </cell>
          <cell r="C67">
            <v>0.40000000000000008</v>
          </cell>
          <cell r="D67">
            <v>0.37000000000000005</v>
          </cell>
          <cell r="E67">
            <v>0.34000000000000008</v>
          </cell>
          <cell r="F67">
            <v>2.5</v>
          </cell>
          <cell r="G67">
            <v>8.11</v>
          </cell>
          <cell r="H67">
            <v>8.82</v>
          </cell>
          <cell r="I67">
            <v>0.42</v>
          </cell>
          <cell r="J67">
            <v>0.41</v>
          </cell>
          <cell r="K67">
            <v>0.34</v>
          </cell>
          <cell r="L67">
            <v>0.35999999999999993</v>
          </cell>
          <cell r="M67">
            <v>2.44</v>
          </cell>
          <cell r="N67">
            <v>20.59</v>
          </cell>
          <cell r="O67">
            <v>-5.56</v>
          </cell>
          <cell r="P67">
            <v>0.36000000000000004</v>
          </cell>
          <cell r="Q67">
            <v>0.36000000000000004</v>
          </cell>
          <cell r="R67">
            <v>0.35000000000000003</v>
          </cell>
          <cell r="S67">
            <v>0.37000000000000005</v>
          </cell>
          <cell r="T67">
            <v>0</v>
          </cell>
          <cell r="U67">
            <v>2.86</v>
          </cell>
          <cell r="V67">
            <v>-5.41</v>
          </cell>
          <cell r="W67">
            <v>0.6100000000000001</v>
          </cell>
          <cell r="X67">
            <v>0.59000000000000008</v>
          </cell>
          <cell r="Y67">
            <v>0.46000000000000008</v>
          </cell>
          <cell r="Z67">
            <v>0.37</v>
          </cell>
        </row>
        <row r="68">
          <cell r="A68" t="str">
            <v>อำนาจเจริญ</v>
          </cell>
          <cell r="B68">
            <v>3.99</v>
          </cell>
          <cell r="C68">
            <v>3.7900000000000005</v>
          </cell>
          <cell r="D68">
            <v>3.6999999999999997</v>
          </cell>
          <cell r="E68">
            <v>3.680000000000001</v>
          </cell>
          <cell r="F68">
            <v>5.28</v>
          </cell>
          <cell r="G68">
            <v>2.4300000000000002</v>
          </cell>
          <cell r="H68">
            <v>0.54</v>
          </cell>
          <cell r="I68">
            <v>6.04</v>
          </cell>
          <cell r="J68">
            <v>5.7999999999999989</v>
          </cell>
          <cell r="K68">
            <v>5.31</v>
          </cell>
          <cell r="L68">
            <v>5.47</v>
          </cell>
          <cell r="M68">
            <v>4.1399999999999997</v>
          </cell>
          <cell r="N68">
            <v>9.23</v>
          </cell>
          <cell r="O68">
            <v>-2.93</v>
          </cell>
          <cell r="P68">
            <v>5.71</v>
          </cell>
          <cell r="Q68">
            <v>5.34</v>
          </cell>
          <cell r="R68">
            <v>4.9700000000000006</v>
          </cell>
          <cell r="S68">
            <v>5.03</v>
          </cell>
          <cell r="T68">
            <v>6.93</v>
          </cell>
          <cell r="U68">
            <v>7.44</v>
          </cell>
          <cell r="V68">
            <v>-1.19</v>
          </cell>
          <cell r="W68">
            <v>9.6</v>
          </cell>
          <cell r="X68">
            <v>9.4600000000000009</v>
          </cell>
          <cell r="Y68">
            <v>9.120000000000001</v>
          </cell>
          <cell r="Z68">
            <v>8.7000000000000011</v>
          </cell>
        </row>
        <row r="69">
          <cell r="A69" t="str">
            <v>อุดรธานี</v>
          </cell>
          <cell r="B69">
            <v>160.60000000000002</v>
          </cell>
          <cell r="C69">
            <v>156.73999999999998</v>
          </cell>
          <cell r="D69">
            <v>152.62</v>
          </cell>
          <cell r="E69">
            <v>148.49</v>
          </cell>
          <cell r="F69">
            <v>2.46</v>
          </cell>
          <cell r="G69">
            <v>2.7</v>
          </cell>
          <cell r="H69">
            <v>2.78</v>
          </cell>
          <cell r="I69">
            <v>128.75</v>
          </cell>
          <cell r="J69">
            <v>122.86</v>
          </cell>
          <cell r="K69">
            <v>116.37</v>
          </cell>
          <cell r="L69">
            <v>109.81999999999998</v>
          </cell>
          <cell r="M69">
            <v>4.79</v>
          </cell>
          <cell r="N69">
            <v>5.58</v>
          </cell>
          <cell r="O69">
            <v>5.96</v>
          </cell>
          <cell r="P69">
            <v>119.4</v>
          </cell>
          <cell r="Q69">
            <v>112.58</v>
          </cell>
          <cell r="R69">
            <v>105.4</v>
          </cell>
          <cell r="S69">
            <v>102.47</v>
          </cell>
          <cell r="T69">
            <v>6.06</v>
          </cell>
          <cell r="U69">
            <v>6.81</v>
          </cell>
          <cell r="V69">
            <v>2.86</v>
          </cell>
          <cell r="W69">
            <v>102.05000000000001</v>
          </cell>
          <cell r="X69">
            <v>97.76</v>
          </cell>
          <cell r="Y69">
            <v>92.88</v>
          </cell>
          <cell r="Z69">
            <v>93.100000000000009</v>
          </cell>
        </row>
        <row r="70">
          <cell r="A70" t="str">
            <v>อุบลราชธานี</v>
          </cell>
          <cell r="B70">
            <v>169.19</v>
          </cell>
          <cell r="C70">
            <v>164.26000000000002</v>
          </cell>
          <cell r="D70">
            <v>161.09</v>
          </cell>
          <cell r="E70">
            <v>158.61999999999998</v>
          </cell>
          <cell r="F70">
            <v>3</v>
          </cell>
          <cell r="G70">
            <v>1.97</v>
          </cell>
          <cell r="H70">
            <v>1.56</v>
          </cell>
          <cell r="I70">
            <v>113.97999999999999</v>
          </cell>
          <cell r="J70">
            <v>106.74000000000001</v>
          </cell>
          <cell r="K70">
            <v>98.449999999999989</v>
          </cell>
          <cell r="L70">
            <v>95.53</v>
          </cell>
          <cell r="M70">
            <v>6.78</v>
          </cell>
          <cell r="N70">
            <v>8.42</v>
          </cell>
          <cell r="O70">
            <v>3.06</v>
          </cell>
          <cell r="P70">
            <v>91.899999999999991</v>
          </cell>
          <cell r="Q70">
            <v>86.47</v>
          </cell>
          <cell r="R70">
            <v>82.17</v>
          </cell>
          <cell r="S70">
            <v>81.66</v>
          </cell>
          <cell r="T70">
            <v>6.28</v>
          </cell>
          <cell r="U70">
            <v>5.23</v>
          </cell>
          <cell r="V70">
            <v>0.62</v>
          </cell>
          <cell r="W70">
            <v>76.73</v>
          </cell>
          <cell r="X70">
            <v>70.140000000000015</v>
          </cell>
          <cell r="Y70">
            <v>64.989999999999995</v>
          </cell>
          <cell r="Z70">
            <v>67.070000000000007</v>
          </cell>
        </row>
        <row r="71">
          <cell r="A71" t="str">
            <v>ภาคตะวันออกเฉียงเหนือ</v>
          </cell>
          <cell r="B71">
            <v>870.56</v>
          </cell>
          <cell r="C71">
            <v>819.28</v>
          </cell>
          <cell r="D71">
            <v>785.13</v>
          </cell>
          <cell r="E71">
            <v>766.21999999999991</v>
          </cell>
          <cell r="F71">
            <v>6.26</v>
          </cell>
          <cell r="G71">
            <v>4.3499999999999996</v>
          </cell>
          <cell r="H71">
            <v>2.4700000000000002</v>
          </cell>
          <cell r="I71">
            <v>867.9</v>
          </cell>
          <cell r="J71">
            <v>809.72</v>
          </cell>
          <cell r="K71">
            <v>739.08999999999992</v>
          </cell>
          <cell r="L71">
            <v>712.88</v>
          </cell>
          <cell r="M71">
            <v>7.19</v>
          </cell>
          <cell r="N71">
            <v>9.56</v>
          </cell>
          <cell r="O71">
            <v>3.68</v>
          </cell>
          <cell r="P71">
            <v>781.63</v>
          </cell>
          <cell r="Q71">
            <v>723.25000000000011</v>
          </cell>
          <cell r="R71">
            <v>653.66000000000008</v>
          </cell>
          <cell r="S71">
            <v>635.15</v>
          </cell>
          <cell r="T71">
            <v>8.07</v>
          </cell>
          <cell r="U71">
            <v>10.65</v>
          </cell>
          <cell r="V71">
            <v>2.91</v>
          </cell>
          <cell r="W71">
            <v>721.26</v>
          </cell>
          <cell r="X71">
            <v>669.78</v>
          </cell>
          <cell r="Y71">
            <v>628.38000000000011</v>
          </cell>
          <cell r="Z71">
            <v>612.0100000000001</v>
          </cell>
        </row>
        <row r="72">
          <cell r="A72" t="str">
            <v>กระบี่</v>
          </cell>
          <cell r="B72">
            <v>20935.309999999998</v>
          </cell>
          <cell r="C72">
            <v>17710.219999999998</v>
          </cell>
          <cell r="D72">
            <v>16767.419999999998</v>
          </cell>
          <cell r="E72">
            <v>13030.37</v>
          </cell>
          <cell r="F72">
            <v>18.21</v>
          </cell>
          <cell r="G72">
            <v>5.62</v>
          </cell>
          <cell r="H72">
            <v>28.68</v>
          </cell>
          <cell r="I72">
            <v>10799.769999999999</v>
          </cell>
          <cell r="J72">
            <v>9366.8999999999978</v>
          </cell>
          <cell r="K72">
            <v>8961.9000000000015</v>
          </cell>
          <cell r="L72">
            <v>7943.59</v>
          </cell>
          <cell r="M72">
            <v>15.3</v>
          </cell>
          <cell r="N72">
            <v>4.5199999999999996</v>
          </cell>
          <cell r="O72">
            <v>12.82</v>
          </cell>
          <cell r="P72">
            <v>7747.9800000000005</v>
          </cell>
          <cell r="Q72">
            <v>6431.78</v>
          </cell>
          <cell r="R72">
            <v>5411.16</v>
          </cell>
          <cell r="S72">
            <v>5160.3099999999995</v>
          </cell>
          <cell r="T72">
            <v>20.46</v>
          </cell>
          <cell r="U72">
            <v>18.86</v>
          </cell>
          <cell r="V72">
            <v>4.8600000000000003</v>
          </cell>
          <cell r="W72">
            <v>17351.470000000005</v>
          </cell>
          <cell r="X72">
            <v>15084.79</v>
          </cell>
          <cell r="Y72">
            <v>13917.859999999999</v>
          </cell>
          <cell r="Z72">
            <v>12773.929999999998</v>
          </cell>
        </row>
        <row r="73">
          <cell r="A73" t="str">
            <v>ชุมพร</v>
          </cell>
          <cell r="B73">
            <v>113.27999999999999</v>
          </cell>
          <cell r="C73">
            <v>103.28</v>
          </cell>
          <cell r="D73">
            <v>95.939999999999984</v>
          </cell>
          <cell r="E73">
            <v>95.33</v>
          </cell>
          <cell r="F73">
            <v>9.68</v>
          </cell>
          <cell r="G73">
            <v>7.65</v>
          </cell>
          <cell r="H73">
            <v>0.64</v>
          </cell>
          <cell r="I73">
            <v>75.12</v>
          </cell>
          <cell r="J73">
            <v>69.16</v>
          </cell>
          <cell r="K73">
            <v>62.19</v>
          </cell>
          <cell r="L73">
            <v>62.080000000000005</v>
          </cell>
          <cell r="M73">
            <v>8.6199999999999992</v>
          </cell>
          <cell r="N73">
            <v>11.21</v>
          </cell>
          <cell r="O73">
            <v>0.18</v>
          </cell>
          <cell r="P73">
            <v>311.69</v>
          </cell>
          <cell r="Q73">
            <v>292.80999999999995</v>
          </cell>
          <cell r="R73">
            <v>269.37999999999994</v>
          </cell>
          <cell r="S73">
            <v>268.99999999999994</v>
          </cell>
          <cell r="T73">
            <v>6.45</v>
          </cell>
          <cell r="U73">
            <v>8.6999999999999993</v>
          </cell>
          <cell r="V73">
            <v>0.14000000000000001</v>
          </cell>
          <cell r="W73">
            <v>154.18</v>
          </cell>
          <cell r="X73">
            <v>146.47999999999999</v>
          </cell>
          <cell r="Y73">
            <v>122.44</v>
          </cell>
          <cell r="Z73">
            <v>118.05000000000001</v>
          </cell>
        </row>
        <row r="74">
          <cell r="A74" t="str">
            <v>ตรัง</v>
          </cell>
          <cell r="B74">
            <v>511.00000000000006</v>
          </cell>
          <cell r="C74">
            <v>474.38000000000005</v>
          </cell>
          <cell r="D74">
            <v>439.08</v>
          </cell>
          <cell r="E74">
            <v>430.36</v>
          </cell>
          <cell r="F74">
            <v>7.72</v>
          </cell>
          <cell r="G74">
            <v>8.0399999999999991</v>
          </cell>
          <cell r="H74">
            <v>2.0299999999999998</v>
          </cell>
          <cell r="I74">
            <v>225.74</v>
          </cell>
          <cell r="J74">
            <v>231.80999999999997</v>
          </cell>
          <cell r="K74">
            <v>211.07999999999998</v>
          </cell>
          <cell r="L74">
            <v>191.7</v>
          </cell>
          <cell r="M74">
            <v>-2.62</v>
          </cell>
          <cell r="N74">
            <v>9.82</v>
          </cell>
          <cell r="O74">
            <v>10.11</v>
          </cell>
          <cell r="P74">
            <v>188.09</v>
          </cell>
          <cell r="Q74">
            <v>171.38</v>
          </cell>
          <cell r="R74">
            <v>166.54</v>
          </cell>
          <cell r="S74">
            <v>158.22</v>
          </cell>
          <cell r="T74">
            <v>9.75</v>
          </cell>
          <cell r="U74">
            <v>2.91</v>
          </cell>
          <cell r="V74">
            <v>5.26</v>
          </cell>
          <cell r="W74">
            <v>531.49</v>
          </cell>
          <cell r="X74">
            <v>491.90000000000003</v>
          </cell>
          <cell r="Y74">
            <v>416.48</v>
          </cell>
          <cell r="Z74">
            <v>403.62</v>
          </cell>
        </row>
        <row r="75">
          <cell r="A75" t="str">
            <v>นครศรีธรรมราช</v>
          </cell>
          <cell r="B75">
            <v>105.33999999999999</v>
          </cell>
          <cell r="C75">
            <v>90.669999999999987</v>
          </cell>
          <cell r="D75">
            <v>69.62</v>
          </cell>
          <cell r="E75">
            <v>51.309999999999988</v>
          </cell>
          <cell r="F75">
            <v>16.18</v>
          </cell>
          <cell r="G75">
            <v>30.24</v>
          </cell>
          <cell r="H75">
            <v>35.69</v>
          </cell>
          <cell r="I75">
            <v>49.62</v>
          </cell>
          <cell r="J75">
            <v>46.010000000000005</v>
          </cell>
          <cell r="K75">
            <v>41.669999999999995</v>
          </cell>
          <cell r="L75">
            <v>41.930000000000007</v>
          </cell>
          <cell r="M75">
            <v>7.85</v>
          </cell>
          <cell r="N75">
            <v>10.42</v>
          </cell>
          <cell r="O75">
            <v>-0.62</v>
          </cell>
          <cell r="P75">
            <v>72.330000000000013</v>
          </cell>
          <cell r="Q75">
            <v>68.789999999999992</v>
          </cell>
          <cell r="R75">
            <v>56.649999999999991</v>
          </cell>
          <cell r="S75">
            <v>51.069999999999993</v>
          </cell>
          <cell r="T75">
            <v>5.15</v>
          </cell>
          <cell r="U75">
            <v>21.43</v>
          </cell>
          <cell r="V75">
            <v>10.93</v>
          </cell>
          <cell r="W75">
            <v>109.22999999999999</v>
          </cell>
          <cell r="X75">
            <v>105.33</v>
          </cell>
          <cell r="Y75">
            <v>89.920000000000016</v>
          </cell>
          <cell r="Z75">
            <v>76.680000000000007</v>
          </cell>
        </row>
        <row r="76">
          <cell r="A76" t="str">
            <v>นราธิวาส</v>
          </cell>
          <cell r="B76">
            <v>428.40000000000003</v>
          </cell>
          <cell r="C76">
            <v>402.31</v>
          </cell>
          <cell r="D76">
            <v>344.06</v>
          </cell>
          <cell r="E76">
            <v>339.63</v>
          </cell>
          <cell r="F76">
            <v>6.49</v>
          </cell>
          <cell r="G76">
            <v>16.93</v>
          </cell>
          <cell r="H76">
            <v>1.3</v>
          </cell>
          <cell r="I76">
            <v>559.34</v>
          </cell>
          <cell r="J76">
            <v>518.8900000000001</v>
          </cell>
          <cell r="K76">
            <v>482.18</v>
          </cell>
          <cell r="L76">
            <v>429.43</v>
          </cell>
          <cell r="M76">
            <v>7.8</v>
          </cell>
          <cell r="N76">
            <v>7.61</v>
          </cell>
          <cell r="O76">
            <v>12.28</v>
          </cell>
          <cell r="P76">
            <v>500.96</v>
          </cell>
          <cell r="Q76">
            <v>479.9</v>
          </cell>
          <cell r="R76">
            <v>451.82000000000005</v>
          </cell>
          <cell r="S76">
            <v>420.39</v>
          </cell>
          <cell r="T76">
            <v>4.3899999999999997</v>
          </cell>
          <cell r="U76">
            <v>6.21</v>
          </cell>
          <cell r="V76">
            <v>7.48</v>
          </cell>
          <cell r="W76">
            <v>330.40999999999997</v>
          </cell>
          <cell r="X76">
            <v>315.85000000000002</v>
          </cell>
          <cell r="Y76">
            <v>330.81</v>
          </cell>
          <cell r="Z76">
            <v>326.47999999999996</v>
          </cell>
        </row>
        <row r="77">
          <cell r="A77" t="str">
            <v>ปัตตานี</v>
          </cell>
          <cell r="B77">
            <v>2.23</v>
          </cell>
          <cell r="C77">
            <v>1.95</v>
          </cell>
          <cell r="D77">
            <v>1.69</v>
          </cell>
          <cell r="E77">
            <v>1.68</v>
          </cell>
          <cell r="F77">
            <v>14.36</v>
          </cell>
          <cell r="G77">
            <v>15.38</v>
          </cell>
          <cell r="H77">
            <v>0.6</v>
          </cell>
          <cell r="I77">
            <v>1.32</v>
          </cell>
          <cell r="J77">
            <v>1.0499999999999998</v>
          </cell>
          <cell r="K77">
            <v>1.01</v>
          </cell>
          <cell r="L77">
            <v>0.99</v>
          </cell>
          <cell r="M77">
            <v>25.71</v>
          </cell>
          <cell r="N77">
            <v>3.96</v>
          </cell>
          <cell r="O77">
            <v>2.02</v>
          </cell>
          <cell r="P77">
            <v>2.1200000000000006</v>
          </cell>
          <cell r="Q77">
            <v>2.0799999999999996</v>
          </cell>
          <cell r="R77">
            <v>1.84</v>
          </cell>
          <cell r="S77">
            <v>1.9800000000000002</v>
          </cell>
          <cell r="T77">
            <v>1.92</v>
          </cell>
          <cell r="U77">
            <v>13.04</v>
          </cell>
          <cell r="V77">
            <v>-7.07</v>
          </cell>
          <cell r="W77">
            <v>3.1100000000000003</v>
          </cell>
          <cell r="X77">
            <v>3.09</v>
          </cell>
          <cell r="Y77">
            <v>2.68</v>
          </cell>
          <cell r="Z77">
            <v>2.63</v>
          </cell>
        </row>
        <row r="78">
          <cell r="A78" t="str">
            <v>พังงา</v>
          </cell>
          <cell r="B78">
            <v>12717.75</v>
          </cell>
          <cell r="C78">
            <v>10986.96</v>
          </cell>
          <cell r="D78">
            <v>8158.01</v>
          </cell>
          <cell r="E78">
            <v>3661.48</v>
          </cell>
          <cell r="F78">
            <v>15.75</v>
          </cell>
          <cell r="G78">
            <v>34.68</v>
          </cell>
          <cell r="H78">
            <v>122.81</v>
          </cell>
          <cell r="I78">
            <v>7411.9</v>
          </cell>
          <cell r="J78">
            <v>6442.74</v>
          </cell>
          <cell r="K78">
            <v>4572.3999999999996</v>
          </cell>
          <cell r="L78">
            <v>1782.53</v>
          </cell>
          <cell r="M78">
            <v>15.04</v>
          </cell>
          <cell r="N78">
            <v>40.9</v>
          </cell>
          <cell r="O78">
            <v>156.51</v>
          </cell>
          <cell r="P78">
            <v>5695.31</v>
          </cell>
          <cell r="Q78">
            <v>4872.12</v>
          </cell>
          <cell r="R78">
            <v>3546.8299999999995</v>
          </cell>
          <cell r="S78">
            <v>1307.0899999999999</v>
          </cell>
          <cell r="T78">
            <v>16.899999999999999</v>
          </cell>
          <cell r="U78">
            <v>37.369999999999997</v>
          </cell>
          <cell r="V78">
            <v>171.35</v>
          </cell>
          <cell r="W78">
            <v>11606.92</v>
          </cell>
          <cell r="X78">
            <v>10153.530000000001</v>
          </cell>
          <cell r="Y78">
            <v>8987.32</v>
          </cell>
          <cell r="Z78">
            <v>4569.49</v>
          </cell>
        </row>
        <row r="79">
          <cell r="A79" t="str">
            <v>พัทลุง</v>
          </cell>
          <cell r="B79">
            <v>5.0299999999999994</v>
          </cell>
          <cell r="C79">
            <v>4.6800000000000006</v>
          </cell>
          <cell r="D79">
            <v>4.46</v>
          </cell>
          <cell r="E79">
            <v>4.5199999999999996</v>
          </cell>
          <cell r="F79">
            <v>7.48</v>
          </cell>
          <cell r="G79">
            <v>4.93</v>
          </cell>
          <cell r="H79">
            <v>-1.33</v>
          </cell>
          <cell r="I79">
            <v>16.39</v>
          </cell>
          <cell r="J79">
            <v>14.73</v>
          </cell>
          <cell r="K79">
            <v>13.29</v>
          </cell>
          <cell r="L79">
            <v>13.18</v>
          </cell>
          <cell r="M79">
            <v>11.27</v>
          </cell>
          <cell r="N79">
            <v>10.84</v>
          </cell>
          <cell r="O79">
            <v>0.83</v>
          </cell>
          <cell r="P79">
            <v>8.15</v>
          </cell>
          <cell r="Q79">
            <v>6.85</v>
          </cell>
          <cell r="R79">
            <v>6.08</v>
          </cell>
          <cell r="S79">
            <v>5.9799999999999995</v>
          </cell>
          <cell r="T79">
            <v>18.98</v>
          </cell>
          <cell r="U79">
            <v>12.66</v>
          </cell>
          <cell r="V79">
            <v>1.67</v>
          </cell>
          <cell r="W79">
            <v>6.05</v>
          </cell>
          <cell r="X79">
            <v>5.6499999999999995</v>
          </cell>
          <cell r="Y79">
            <v>4.7900000000000009</v>
          </cell>
          <cell r="Z79">
            <v>4.7900000000000009</v>
          </cell>
        </row>
        <row r="80">
          <cell r="A80" t="str">
            <v>ภูเก็ต</v>
          </cell>
          <cell r="B80">
            <v>125423.97</v>
          </cell>
          <cell r="C80">
            <v>100328.99</v>
          </cell>
          <cell r="D80">
            <v>87702.04</v>
          </cell>
          <cell r="E80">
            <v>85501.299999999988</v>
          </cell>
          <cell r="F80">
            <v>25.01</v>
          </cell>
          <cell r="G80">
            <v>14.4</v>
          </cell>
          <cell r="H80">
            <v>2.57</v>
          </cell>
          <cell r="I80">
            <v>70935.47</v>
          </cell>
          <cell r="J80">
            <v>57434.76</v>
          </cell>
          <cell r="K80">
            <v>44753.659999999996</v>
          </cell>
          <cell r="L80">
            <v>45066.82</v>
          </cell>
          <cell r="M80">
            <v>23.51</v>
          </cell>
          <cell r="N80">
            <v>28.34</v>
          </cell>
          <cell r="O80">
            <v>-0.69</v>
          </cell>
          <cell r="P80">
            <v>41433.79</v>
          </cell>
          <cell r="Q80">
            <v>33141.14</v>
          </cell>
          <cell r="R80">
            <v>19879.919999999998</v>
          </cell>
          <cell r="S80">
            <v>18586.629999999997</v>
          </cell>
          <cell r="T80">
            <v>25.02</v>
          </cell>
          <cell r="U80">
            <v>66.709999999999994</v>
          </cell>
          <cell r="V80">
            <v>6.96</v>
          </cell>
          <cell r="W80">
            <v>96093.65</v>
          </cell>
          <cell r="X80">
            <v>81626.789999999994</v>
          </cell>
          <cell r="Y80">
            <v>70579.62</v>
          </cell>
          <cell r="Z80">
            <v>74070.12999999999</v>
          </cell>
        </row>
        <row r="81">
          <cell r="A81" t="str">
            <v>ยะลา</v>
          </cell>
          <cell r="B81">
            <v>497.05999999999995</v>
          </cell>
          <cell r="C81">
            <v>449.18</v>
          </cell>
          <cell r="D81">
            <v>424.24</v>
          </cell>
          <cell r="E81">
            <v>412.26</v>
          </cell>
          <cell r="F81">
            <v>10.66</v>
          </cell>
          <cell r="G81">
            <v>5.88</v>
          </cell>
          <cell r="H81">
            <v>2.91</v>
          </cell>
          <cell r="I81">
            <v>687.51</v>
          </cell>
          <cell r="J81">
            <v>657.1099999999999</v>
          </cell>
          <cell r="K81">
            <v>611.0100000000001</v>
          </cell>
          <cell r="L81">
            <v>579.19000000000005</v>
          </cell>
          <cell r="M81">
            <v>4.63</v>
          </cell>
          <cell r="N81">
            <v>7.54</v>
          </cell>
          <cell r="O81">
            <v>5.49</v>
          </cell>
          <cell r="P81">
            <v>575.66000000000008</v>
          </cell>
          <cell r="Q81">
            <v>535.57000000000005</v>
          </cell>
          <cell r="R81">
            <v>500.74999999999994</v>
          </cell>
          <cell r="S81">
            <v>485.86</v>
          </cell>
          <cell r="T81">
            <v>7.49</v>
          </cell>
          <cell r="U81">
            <v>6.95</v>
          </cell>
          <cell r="V81">
            <v>3.06</v>
          </cell>
          <cell r="W81">
            <v>658.68</v>
          </cell>
          <cell r="X81">
            <v>653.28000000000009</v>
          </cell>
          <cell r="Y81">
            <v>594.74</v>
          </cell>
          <cell r="Z81">
            <v>580.49</v>
          </cell>
        </row>
        <row r="82">
          <cell r="A82" t="str">
            <v>ระนอง</v>
          </cell>
          <cell r="B82">
            <v>105.21000000000001</v>
          </cell>
          <cell r="C82">
            <v>99.03</v>
          </cell>
          <cell r="D82">
            <v>91.25</v>
          </cell>
          <cell r="E82">
            <v>88.28</v>
          </cell>
          <cell r="F82">
            <v>6.24</v>
          </cell>
          <cell r="G82">
            <v>8.5299999999999994</v>
          </cell>
          <cell r="H82">
            <v>3.36</v>
          </cell>
          <cell r="I82">
            <v>75.02</v>
          </cell>
          <cell r="J82">
            <v>70.23</v>
          </cell>
          <cell r="K82">
            <v>60.919999999999995</v>
          </cell>
          <cell r="L82">
            <v>60.41</v>
          </cell>
          <cell r="M82">
            <v>6.82</v>
          </cell>
          <cell r="N82">
            <v>15.28</v>
          </cell>
          <cell r="O82">
            <v>0.84</v>
          </cell>
          <cell r="P82">
            <v>86.09</v>
          </cell>
          <cell r="Q82">
            <v>81.28</v>
          </cell>
          <cell r="R82">
            <v>75.25</v>
          </cell>
          <cell r="S82">
            <v>75.600000000000009</v>
          </cell>
          <cell r="T82">
            <v>5.92</v>
          </cell>
          <cell r="U82">
            <v>8.01</v>
          </cell>
          <cell r="V82">
            <v>-0.46</v>
          </cell>
          <cell r="W82">
            <v>58.030000000000008</v>
          </cell>
          <cell r="X82">
            <v>54.250000000000007</v>
          </cell>
          <cell r="Y82">
            <v>46.96</v>
          </cell>
          <cell r="Z82">
            <v>46.03</v>
          </cell>
        </row>
        <row r="83">
          <cell r="A83" t="str">
            <v>สงขลา</v>
          </cell>
          <cell r="B83">
            <v>6279.5699999999988</v>
          </cell>
          <cell r="C83">
            <v>5500.5199999999995</v>
          </cell>
          <cell r="D83">
            <v>4882.9399999999996</v>
          </cell>
          <cell r="E83">
            <v>4142.5</v>
          </cell>
          <cell r="F83">
            <v>14.16</v>
          </cell>
          <cell r="G83">
            <v>12.65</v>
          </cell>
          <cell r="H83">
            <v>17.87</v>
          </cell>
          <cell r="I83">
            <v>6827.09</v>
          </cell>
          <cell r="J83">
            <v>5625.3899999999994</v>
          </cell>
          <cell r="K83">
            <v>5138.97</v>
          </cell>
          <cell r="L83">
            <v>4516.2299999999996</v>
          </cell>
          <cell r="M83">
            <v>21.36</v>
          </cell>
          <cell r="N83">
            <v>9.4700000000000006</v>
          </cell>
          <cell r="O83">
            <v>13.79</v>
          </cell>
          <cell r="P83">
            <v>6446.880000000001</v>
          </cell>
          <cell r="Q83">
            <v>5413.34</v>
          </cell>
          <cell r="R83">
            <v>4530.67</v>
          </cell>
          <cell r="S83">
            <v>3554.58</v>
          </cell>
          <cell r="T83">
            <v>19.09</v>
          </cell>
          <cell r="U83">
            <v>19.48</v>
          </cell>
          <cell r="V83">
            <v>27.46</v>
          </cell>
          <cell r="W83">
            <v>6237.2399999999989</v>
          </cell>
          <cell r="X83">
            <v>5505.09</v>
          </cell>
          <cell r="Y83">
            <v>4600.5300000000007</v>
          </cell>
          <cell r="Z83">
            <v>3730.1699999999996</v>
          </cell>
        </row>
        <row r="84">
          <cell r="A84" t="str">
            <v>สตูล</v>
          </cell>
          <cell r="B84">
            <v>227.31000000000003</v>
          </cell>
          <cell r="C84">
            <v>201.57000000000002</v>
          </cell>
          <cell r="D84">
            <v>178.48</v>
          </cell>
          <cell r="E84">
            <v>147.16</v>
          </cell>
          <cell r="F84">
            <v>12.77</v>
          </cell>
          <cell r="G84">
            <v>12.94</v>
          </cell>
          <cell r="H84">
            <v>21.28</v>
          </cell>
          <cell r="I84">
            <v>182.07000000000002</v>
          </cell>
          <cell r="J84">
            <v>172.79</v>
          </cell>
          <cell r="K84">
            <v>153.63</v>
          </cell>
          <cell r="L84">
            <v>112.63999999999999</v>
          </cell>
          <cell r="M84">
            <v>5.37</v>
          </cell>
          <cell r="N84">
            <v>12.47</v>
          </cell>
          <cell r="O84">
            <v>36.39</v>
          </cell>
          <cell r="P84">
            <v>74.709999999999994</v>
          </cell>
          <cell r="Q84">
            <v>69.47</v>
          </cell>
          <cell r="R84">
            <v>64.11999999999999</v>
          </cell>
          <cell r="S84">
            <v>47.82</v>
          </cell>
          <cell r="T84">
            <v>7.54</v>
          </cell>
          <cell r="U84">
            <v>8.34</v>
          </cell>
          <cell r="V84">
            <v>34.090000000000003</v>
          </cell>
          <cell r="W84">
            <v>237.22999999999996</v>
          </cell>
          <cell r="X84">
            <v>229.61</v>
          </cell>
          <cell r="Y84">
            <v>202.04999999999995</v>
          </cell>
          <cell r="Z84">
            <v>173.26</v>
          </cell>
        </row>
        <row r="85">
          <cell r="A85" t="str">
            <v>สุราษฎร์ธานี</v>
          </cell>
          <cell r="B85">
            <v>20428.919999999998</v>
          </cell>
          <cell r="C85">
            <v>17336.830000000002</v>
          </cell>
          <cell r="D85">
            <v>15719.62</v>
          </cell>
          <cell r="E85">
            <v>14781.28</v>
          </cell>
          <cell r="F85">
            <v>17.84</v>
          </cell>
          <cell r="G85">
            <v>10.29</v>
          </cell>
          <cell r="H85">
            <v>6.35</v>
          </cell>
          <cell r="I85">
            <v>13303.51</v>
          </cell>
          <cell r="J85">
            <v>11101.76</v>
          </cell>
          <cell r="K85">
            <v>9714.7400000000016</v>
          </cell>
          <cell r="L85">
            <v>8526.73</v>
          </cell>
          <cell r="M85">
            <v>19.829999999999998</v>
          </cell>
          <cell r="N85">
            <v>14.28</v>
          </cell>
          <cell r="O85">
            <v>13.93</v>
          </cell>
          <cell r="P85">
            <v>14919.33</v>
          </cell>
          <cell r="Q85">
            <v>12492.380000000001</v>
          </cell>
          <cell r="R85">
            <v>10644.35</v>
          </cell>
          <cell r="S85">
            <v>8584.92</v>
          </cell>
          <cell r="T85">
            <v>19.43</v>
          </cell>
          <cell r="U85">
            <v>17.36</v>
          </cell>
          <cell r="V85">
            <v>23.99</v>
          </cell>
          <cell r="W85">
            <v>15338.56</v>
          </cell>
          <cell r="X85">
            <v>13034.31</v>
          </cell>
          <cell r="Y85">
            <v>10810.049999999997</v>
          </cell>
          <cell r="Z85">
            <v>8629.0500000000011</v>
          </cell>
        </row>
        <row r="86">
          <cell r="A86" t="str">
            <v>ภาคใต้</v>
          </cell>
          <cell r="B86">
            <v>187780.38</v>
          </cell>
          <cell r="C86">
            <v>153690.57</v>
          </cell>
          <cell r="D86">
            <v>134878.85</v>
          </cell>
          <cell r="E86">
            <v>122687.45999999998</v>
          </cell>
          <cell r="F86">
            <v>22.18</v>
          </cell>
          <cell r="G86">
            <v>13.95</v>
          </cell>
          <cell r="H86">
            <v>9.94</v>
          </cell>
          <cell r="I86">
            <v>111149.87</v>
          </cell>
          <cell r="J86">
            <v>91753.329999999987</v>
          </cell>
          <cell r="K86">
            <v>74778.649999999994</v>
          </cell>
          <cell r="L86">
            <v>69327.45</v>
          </cell>
          <cell r="M86">
            <v>21.14</v>
          </cell>
          <cell r="N86">
            <v>22.7</v>
          </cell>
          <cell r="O86">
            <v>7.86</v>
          </cell>
          <cell r="P86">
            <v>78063.09</v>
          </cell>
          <cell r="Q86">
            <v>64058.89</v>
          </cell>
          <cell r="R86">
            <v>45605.36</v>
          </cell>
          <cell r="S86">
            <v>38709.449999999997</v>
          </cell>
          <cell r="T86">
            <v>21.86</v>
          </cell>
          <cell r="U86">
            <v>40.46</v>
          </cell>
          <cell r="V86">
            <v>17.809999999999999</v>
          </cell>
          <cell r="W86">
            <v>148716.25</v>
          </cell>
          <cell r="X86">
            <v>127409.95</v>
          </cell>
          <cell r="Y86">
            <v>110706.25000000001</v>
          </cell>
          <cell r="Z86">
            <v>105504.79999999999</v>
          </cell>
        </row>
        <row r="87">
          <cell r="A87" t="str">
            <v>รวมทั้งหมด</v>
          </cell>
          <cell r="B87">
            <v>372562.6027933936</v>
          </cell>
          <cell r="C87">
            <v>293485.22664212942</v>
          </cell>
          <cell r="D87">
            <v>258650.44362750323</v>
          </cell>
          <cell r="E87">
            <v>254068.28999999998</v>
          </cell>
          <cell r="F87">
            <v>26.94</v>
          </cell>
          <cell r="G87">
            <v>13.47</v>
          </cell>
          <cell r="H87">
            <v>1.8</v>
          </cell>
          <cell r="I87">
            <v>284212.34644221317</v>
          </cell>
          <cell r="J87">
            <v>224899.48796524998</v>
          </cell>
          <cell r="K87">
            <v>191416.29142233817</v>
          </cell>
          <cell r="L87">
            <v>192376.99</v>
          </cell>
          <cell r="M87">
            <v>26.37</v>
          </cell>
          <cell r="N87">
            <v>17.489999999999998</v>
          </cell>
          <cell r="O87">
            <v>-0.5</v>
          </cell>
          <cell r="P87">
            <v>250160.44036279497</v>
          </cell>
          <cell r="Q87">
            <v>1228665.0333124727</v>
          </cell>
          <cell r="R87">
            <v>162158.1186292565</v>
          </cell>
          <cell r="S87">
            <v>153173.77000000002</v>
          </cell>
          <cell r="T87">
            <v>-79.64</v>
          </cell>
          <cell r="U87">
            <v>657.7</v>
          </cell>
          <cell r="V87">
            <v>5.87</v>
          </cell>
          <cell r="W87">
            <v>366048.81115217286</v>
          </cell>
          <cell r="X87">
            <v>332227.14016020537</v>
          </cell>
          <cell r="Y87">
            <v>290564.79257059796</v>
          </cell>
          <cell r="Z87">
            <v>270758.70999999996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ำนวนคน"/>
      <sheetName val="รายได้"/>
    </sheetNames>
    <sheetDataSet>
      <sheetData sheetId="0"/>
      <sheetData sheetId="1">
        <row r="6">
          <cell r="B6" t="str">
            <v>ภูเก็ต</v>
          </cell>
          <cell r="C6">
            <v>14237.519999999999</v>
          </cell>
          <cell r="D6">
            <v>13347.33</v>
          </cell>
          <cell r="E6">
            <v>6.67</v>
          </cell>
          <cell r="F6">
            <v>100328.99</v>
          </cell>
          <cell r="G6">
            <v>87702.04</v>
          </cell>
          <cell r="H6">
            <v>14.4</v>
          </cell>
          <cell r="I6">
            <v>6162</v>
          </cell>
          <cell r="J6">
            <v>5394.5</v>
          </cell>
          <cell r="K6">
            <v>14.23</v>
          </cell>
          <cell r="L6">
            <v>57434.76</v>
          </cell>
          <cell r="M6">
            <v>44753.659999999996</v>
          </cell>
          <cell r="N6">
            <v>28.34</v>
          </cell>
          <cell r="O6">
            <v>8400.3799999999992</v>
          </cell>
          <cell r="P6">
            <v>6385.6299999999992</v>
          </cell>
          <cell r="Q6">
            <v>31.55</v>
          </cell>
          <cell r="R6">
            <v>33141.14</v>
          </cell>
          <cell r="S6">
            <v>19879.919999999998</v>
          </cell>
          <cell r="T6">
            <v>66.709999999999994</v>
          </cell>
          <cell r="U6">
            <v>11674.05</v>
          </cell>
          <cell r="V6">
            <v>11247.8</v>
          </cell>
          <cell r="W6">
            <v>3.79</v>
          </cell>
          <cell r="X6">
            <v>81626.789999999994</v>
          </cell>
          <cell r="Y6">
            <v>70579.62</v>
          </cell>
        </row>
        <row r="7">
          <cell r="B7" t="str">
            <v>พัทลุง</v>
          </cell>
          <cell r="C7">
            <v>387.18</v>
          </cell>
          <cell r="D7">
            <v>350.42999999999995</v>
          </cell>
          <cell r="E7">
            <v>10.49</v>
          </cell>
          <cell r="F7">
            <v>4.6800000000000006</v>
          </cell>
          <cell r="G7">
            <v>4.46</v>
          </cell>
          <cell r="H7">
            <v>4.93</v>
          </cell>
          <cell r="I7">
            <v>589.95000000000005</v>
          </cell>
          <cell r="J7">
            <v>527.70000000000005</v>
          </cell>
          <cell r="K7">
            <v>11.8</v>
          </cell>
          <cell r="L7">
            <v>14.73</v>
          </cell>
          <cell r="M7">
            <v>13.29</v>
          </cell>
          <cell r="N7">
            <v>10.84</v>
          </cell>
          <cell r="O7">
            <v>671.24000000000012</v>
          </cell>
          <cell r="P7">
            <v>605.57999999999993</v>
          </cell>
          <cell r="Q7">
            <v>10.84</v>
          </cell>
          <cell r="R7">
            <v>6.85</v>
          </cell>
          <cell r="S7">
            <v>6.08</v>
          </cell>
          <cell r="T7">
            <v>12.66</v>
          </cell>
          <cell r="U7">
            <v>874.4899999999999</v>
          </cell>
          <cell r="V7">
            <v>757.28</v>
          </cell>
          <cell r="W7">
            <v>15.48</v>
          </cell>
          <cell r="X7">
            <v>5.6499999999999995</v>
          </cell>
          <cell r="Y7">
            <v>4.7900000000000009</v>
          </cell>
        </row>
        <row r="8">
          <cell r="B8" t="str">
            <v>ตรัง</v>
          </cell>
          <cell r="C8">
            <v>2318.4499999999994</v>
          </cell>
          <cell r="D8">
            <v>1991.68</v>
          </cell>
          <cell r="E8">
            <v>16.41</v>
          </cell>
          <cell r="F8">
            <v>474.38000000000005</v>
          </cell>
          <cell r="G8">
            <v>439.08</v>
          </cell>
          <cell r="H8">
            <v>8.0399999999999991</v>
          </cell>
          <cell r="I8">
            <v>1644.87</v>
          </cell>
          <cell r="J8">
            <v>1478.76</v>
          </cell>
          <cell r="K8">
            <v>11.23</v>
          </cell>
          <cell r="L8">
            <v>231.80999999999997</v>
          </cell>
          <cell r="M8">
            <v>211.07999999999998</v>
          </cell>
          <cell r="N8">
            <v>9.82</v>
          </cell>
          <cell r="O8">
            <v>914.67000000000007</v>
          </cell>
          <cell r="P8">
            <v>852.74</v>
          </cell>
          <cell r="Q8">
            <v>7.26</v>
          </cell>
          <cell r="R8">
            <v>171.38</v>
          </cell>
          <cell r="S8">
            <v>166.54</v>
          </cell>
          <cell r="T8">
            <v>2.91</v>
          </cell>
          <cell r="U8">
            <v>1462.74</v>
          </cell>
          <cell r="V8">
            <v>1328.27</v>
          </cell>
          <cell r="W8">
            <v>10.119999999999999</v>
          </cell>
          <cell r="X8">
            <v>491.90000000000003</v>
          </cell>
          <cell r="Y8">
            <v>416.48</v>
          </cell>
        </row>
        <row r="9">
          <cell r="B9" t="str">
            <v>ระนอง</v>
          </cell>
          <cell r="C9">
            <v>773.52000000000021</v>
          </cell>
          <cell r="D9">
            <v>698.72</v>
          </cell>
          <cell r="E9">
            <v>10.71</v>
          </cell>
          <cell r="F9">
            <v>99.03</v>
          </cell>
          <cell r="G9">
            <v>91.25</v>
          </cell>
          <cell r="H9">
            <v>8.5299999999999994</v>
          </cell>
          <cell r="I9">
            <v>1009.0899999999999</v>
          </cell>
          <cell r="J9">
            <v>854.24</v>
          </cell>
          <cell r="K9">
            <v>18.13</v>
          </cell>
          <cell r="L9">
            <v>70.23</v>
          </cell>
          <cell r="M9">
            <v>60.919999999999995</v>
          </cell>
          <cell r="N9">
            <v>15.28</v>
          </cell>
          <cell r="O9">
            <v>861.93000000000006</v>
          </cell>
          <cell r="P9">
            <v>813.57999999999993</v>
          </cell>
          <cell r="Q9">
            <v>5.94</v>
          </cell>
          <cell r="R9">
            <v>81.28</v>
          </cell>
          <cell r="S9">
            <v>75.25</v>
          </cell>
          <cell r="T9">
            <v>8.01</v>
          </cell>
          <cell r="U9">
            <v>777.37</v>
          </cell>
          <cell r="V9">
            <v>681.64</v>
          </cell>
          <cell r="W9">
            <v>14.04</v>
          </cell>
          <cell r="X9">
            <v>54.250000000000007</v>
          </cell>
          <cell r="Y9">
            <v>46.96</v>
          </cell>
        </row>
        <row r="10">
          <cell r="B10" t="str">
            <v>ชุมพร</v>
          </cell>
          <cell r="C10">
            <v>1028.18</v>
          </cell>
          <cell r="D10">
            <v>938.74</v>
          </cell>
          <cell r="E10">
            <v>9.5299999999999994</v>
          </cell>
          <cell r="F10">
            <v>103.28</v>
          </cell>
          <cell r="G10">
            <v>95.939999999999984</v>
          </cell>
          <cell r="H10">
            <v>7.65</v>
          </cell>
          <cell r="I10">
            <v>1485.0800000000002</v>
          </cell>
          <cell r="J10">
            <v>1315.88</v>
          </cell>
          <cell r="K10">
            <v>12.86</v>
          </cell>
          <cell r="L10">
            <v>69.16</v>
          </cell>
          <cell r="M10">
            <v>62.19</v>
          </cell>
          <cell r="N10">
            <v>11.21</v>
          </cell>
          <cell r="O10">
            <v>1446.9</v>
          </cell>
          <cell r="P10">
            <v>1362.73</v>
          </cell>
          <cell r="Q10">
            <v>6.18</v>
          </cell>
          <cell r="R10">
            <v>292.80999999999995</v>
          </cell>
          <cell r="S10">
            <v>269.37999999999994</v>
          </cell>
          <cell r="T10">
            <v>8.6999999999999993</v>
          </cell>
          <cell r="U10">
            <v>1308.6600000000001</v>
          </cell>
          <cell r="V10">
            <v>1113.6099999999999</v>
          </cell>
          <cell r="W10">
            <v>17.52</v>
          </cell>
          <cell r="X10">
            <v>146.47999999999999</v>
          </cell>
          <cell r="Y10">
            <v>122.44</v>
          </cell>
        </row>
        <row r="11">
          <cell r="B11" t="str">
            <v>ปัตตานี</v>
          </cell>
          <cell r="C11">
            <v>207.07</v>
          </cell>
          <cell r="D11">
            <v>186.67000000000002</v>
          </cell>
          <cell r="E11">
            <v>10.93</v>
          </cell>
          <cell r="F11">
            <v>1.95</v>
          </cell>
          <cell r="G11">
            <v>1.69</v>
          </cell>
          <cell r="H11">
            <v>15.38</v>
          </cell>
          <cell r="I11">
            <v>214.58</v>
          </cell>
          <cell r="J11">
            <v>206.44</v>
          </cell>
          <cell r="K11">
            <v>3.94</v>
          </cell>
          <cell r="L11">
            <v>1.0499999999999998</v>
          </cell>
          <cell r="M11">
            <v>1.01</v>
          </cell>
          <cell r="N11">
            <v>3.96</v>
          </cell>
          <cell r="O11">
            <v>250.28</v>
          </cell>
          <cell r="P11">
            <v>234.6</v>
          </cell>
          <cell r="Q11">
            <v>6.68</v>
          </cell>
          <cell r="R11">
            <v>2.0799999999999996</v>
          </cell>
          <cell r="S11">
            <v>1.84</v>
          </cell>
          <cell r="T11">
            <v>13.04</v>
          </cell>
          <cell r="U11">
            <v>181.49999999999997</v>
          </cell>
          <cell r="V11">
            <v>151.41000000000003</v>
          </cell>
          <cell r="W11">
            <v>19.87</v>
          </cell>
          <cell r="X11">
            <v>3.09</v>
          </cell>
          <cell r="Y11">
            <v>2.68</v>
          </cell>
        </row>
        <row r="12">
          <cell r="B12" t="str">
            <v>ยะลา</v>
          </cell>
          <cell r="C12">
            <v>85.08</v>
          </cell>
          <cell r="D12">
            <v>78.070000000000007</v>
          </cell>
          <cell r="E12">
            <v>8.98</v>
          </cell>
          <cell r="F12">
            <v>449.18</v>
          </cell>
          <cell r="G12">
            <v>424.24</v>
          </cell>
          <cell r="H12">
            <v>5.88</v>
          </cell>
          <cell r="I12">
            <v>53.24</v>
          </cell>
          <cell r="J12">
            <v>48.620000000000012</v>
          </cell>
          <cell r="K12">
            <v>9.5</v>
          </cell>
          <cell r="L12">
            <v>657.1099999999999</v>
          </cell>
          <cell r="M12">
            <v>611.0100000000001</v>
          </cell>
          <cell r="N12">
            <v>7.54</v>
          </cell>
          <cell r="O12">
            <v>164.93</v>
          </cell>
          <cell r="P12">
            <v>153</v>
          </cell>
          <cell r="Q12">
            <v>7.8</v>
          </cell>
          <cell r="R12">
            <v>535.57000000000005</v>
          </cell>
          <cell r="S12">
            <v>500.74999999999994</v>
          </cell>
          <cell r="T12">
            <v>6.95</v>
          </cell>
          <cell r="U12">
            <v>130.89000000000001</v>
          </cell>
          <cell r="V12">
            <v>109.25999999999999</v>
          </cell>
          <cell r="W12">
            <v>19.8</v>
          </cell>
          <cell r="X12">
            <v>653.28000000000009</v>
          </cell>
          <cell r="Y12">
            <v>594.74</v>
          </cell>
        </row>
        <row r="13">
          <cell r="B13" t="str">
            <v>นครศรีธรรมราช</v>
          </cell>
          <cell r="C13">
            <v>2864.38</v>
          </cell>
          <cell r="D13">
            <v>2345.31</v>
          </cell>
          <cell r="E13">
            <v>22.13</v>
          </cell>
          <cell r="F13">
            <v>90.669999999999987</v>
          </cell>
          <cell r="G13">
            <v>69.62</v>
          </cell>
          <cell r="H13">
            <v>30.24</v>
          </cell>
          <cell r="I13">
            <v>4764.5400000000009</v>
          </cell>
          <cell r="J13">
            <v>4242.53</v>
          </cell>
          <cell r="K13">
            <v>12.3</v>
          </cell>
          <cell r="L13">
            <v>46.010000000000005</v>
          </cell>
          <cell r="M13">
            <v>41.669999999999995</v>
          </cell>
          <cell r="N13">
            <v>10.42</v>
          </cell>
          <cell r="O13">
            <v>2763.9900000000002</v>
          </cell>
          <cell r="P13">
            <v>2383.89</v>
          </cell>
          <cell r="Q13">
            <v>15.94</v>
          </cell>
          <cell r="R13">
            <v>68.789999999999992</v>
          </cell>
          <cell r="S13">
            <v>56.649999999999991</v>
          </cell>
          <cell r="T13">
            <v>21.43</v>
          </cell>
          <cell r="U13">
            <v>2883.65</v>
          </cell>
          <cell r="V13">
            <v>2647.1499999999996</v>
          </cell>
          <cell r="W13">
            <v>8.93</v>
          </cell>
          <cell r="X13">
            <v>105.33</v>
          </cell>
          <cell r="Y13">
            <v>89.920000000000016</v>
          </cell>
        </row>
        <row r="14">
          <cell r="B14" t="str">
            <v>นราธิวาส</v>
          </cell>
          <cell r="C14">
            <v>188.04999999999998</v>
          </cell>
          <cell r="D14">
            <v>154.73000000000002</v>
          </cell>
          <cell r="E14">
            <v>21.53</v>
          </cell>
          <cell r="F14">
            <v>402.31</v>
          </cell>
          <cell r="G14">
            <v>344.06</v>
          </cell>
          <cell r="H14">
            <v>16.93</v>
          </cell>
          <cell r="I14">
            <v>209.54</v>
          </cell>
          <cell r="J14">
            <v>192.60999999999999</v>
          </cell>
          <cell r="K14">
            <v>8.7899999999999991</v>
          </cell>
          <cell r="L14">
            <v>518.8900000000001</v>
          </cell>
          <cell r="M14">
            <v>482.18</v>
          </cell>
          <cell r="N14">
            <v>7.61</v>
          </cell>
          <cell r="O14">
            <v>213.76</v>
          </cell>
          <cell r="P14">
            <v>194.86000000000004</v>
          </cell>
          <cell r="Q14">
            <v>9.6999999999999993</v>
          </cell>
          <cell r="R14">
            <v>479.9</v>
          </cell>
          <cell r="S14">
            <v>451.82000000000005</v>
          </cell>
          <cell r="T14">
            <v>6.21</v>
          </cell>
          <cell r="U14">
            <v>200.64</v>
          </cell>
          <cell r="V14">
            <v>181.18</v>
          </cell>
          <cell r="W14">
            <v>10.74</v>
          </cell>
          <cell r="X14">
            <v>315.85000000000002</v>
          </cell>
          <cell r="Y14">
            <v>330.81</v>
          </cell>
        </row>
        <row r="15">
          <cell r="B15" t="str">
            <v>กระบี่</v>
          </cell>
          <cell r="C15">
            <v>10054.000000000004</v>
          </cell>
          <cell r="D15">
            <v>9425.869999999999</v>
          </cell>
          <cell r="E15">
            <v>6.66</v>
          </cell>
          <cell r="F15">
            <v>17710.219999999998</v>
          </cell>
          <cell r="G15">
            <v>16767.419999999998</v>
          </cell>
          <cell r="H15">
            <v>5.62</v>
          </cell>
          <cell r="I15">
            <v>6990.6</v>
          </cell>
          <cell r="J15">
            <v>6668.29</v>
          </cell>
          <cell r="K15">
            <v>4.83</v>
          </cell>
          <cell r="L15">
            <v>9366.8999999999978</v>
          </cell>
          <cell r="M15">
            <v>8961.9000000000015</v>
          </cell>
          <cell r="N15">
            <v>4.5199999999999996</v>
          </cell>
          <cell r="O15">
            <v>4728.05</v>
          </cell>
          <cell r="P15">
            <v>4445.42</v>
          </cell>
          <cell r="Q15">
            <v>6.36</v>
          </cell>
          <cell r="R15">
            <v>6431.78</v>
          </cell>
          <cell r="S15">
            <v>5411.16</v>
          </cell>
          <cell r="T15">
            <v>18.86</v>
          </cell>
          <cell r="U15">
            <v>7969.4900000000007</v>
          </cell>
          <cell r="V15">
            <v>7640.5999999999995</v>
          </cell>
          <cell r="W15">
            <v>4.3</v>
          </cell>
          <cell r="X15">
            <v>15084.79</v>
          </cell>
          <cell r="Y15">
            <v>13917.859999999999</v>
          </cell>
        </row>
        <row r="16">
          <cell r="B16" t="str">
            <v>สงขลา</v>
          </cell>
          <cell r="C16">
            <v>7096.88</v>
          </cell>
          <cell r="D16">
            <v>5864.4599999999991</v>
          </cell>
          <cell r="E16">
            <v>21.02</v>
          </cell>
          <cell r="F16">
            <v>5500.5199999999995</v>
          </cell>
          <cell r="G16">
            <v>4882.9399999999996</v>
          </cell>
          <cell r="H16">
            <v>12.65</v>
          </cell>
          <cell r="I16">
            <v>6580.369999999999</v>
          </cell>
          <cell r="J16">
            <v>5970.23</v>
          </cell>
          <cell r="K16">
            <v>10.220000000000001</v>
          </cell>
          <cell r="L16">
            <v>5625.3899999999994</v>
          </cell>
          <cell r="M16">
            <v>5138.97</v>
          </cell>
          <cell r="N16">
            <v>9.4700000000000006</v>
          </cell>
          <cell r="O16">
            <v>6740.13</v>
          </cell>
          <cell r="P16">
            <v>6134.130000000001</v>
          </cell>
          <cell r="Q16">
            <v>9.8800000000000008</v>
          </cell>
          <cell r="R16">
            <v>5413.34</v>
          </cell>
          <cell r="S16">
            <v>4530.67</v>
          </cell>
          <cell r="T16">
            <v>19.48</v>
          </cell>
          <cell r="U16">
            <v>6423.72</v>
          </cell>
          <cell r="V16">
            <v>5703.51</v>
          </cell>
          <cell r="W16">
            <v>12.63</v>
          </cell>
          <cell r="X16">
            <v>5505.09</v>
          </cell>
          <cell r="Y16">
            <v>4600.5300000000007</v>
          </cell>
        </row>
        <row r="17">
          <cell r="B17" t="str">
            <v>พังงา</v>
          </cell>
          <cell r="C17">
            <v>1771.1600000000003</v>
          </cell>
          <cell r="D17">
            <v>1561.4099999999999</v>
          </cell>
          <cell r="E17">
            <v>13.43</v>
          </cell>
          <cell r="F17">
            <v>10986.96</v>
          </cell>
          <cell r="G17">
            <v>8158.01</v>
          </cell>
          <cell r="H17">
            <v>34.68</v>
          </cell>
          <cell r="I17">
            <v>1155.4000000000001</v>
          </cell>
          <cell r="J17">
            <v>949.79000000000019</v>
          </cell>
          <cell r="K17">
            <v>21.65</v>
          </cell>
          <cell r="L17">
            <v>6442.74</v>
          </cell>
          <cell r="M17">
            <v>4572.3999999999996</v>
          </cell>
          <cell r="N17">
            <v>40.9</v>
          </cell>
          <cell r="O17">
            <v>538.07999999999993</v>
          </cell>
          <cell r="P17">
            <v>480.06000000000006</v>
          </cell>
          <cell r="Q17">
            <v>12.09</v>
          </cell>
          <cell r="R17">
            <v>4872.12</v>
          </cell>
          <cell r="S17">
            <v>3546.8299999999995</v>
          </cell>
          <cell r="T17">
            <v>37.369999999999997</v>
          </cell>
          <cell r="U17">
            <v>1294.76</v>
          </cell>
          <cell r="V17">
            <v>1073.9799999999998</v>
          </cell>
          <cell r="W17">
            <v>20.56</v>
          </cell>
          <cell r="X17">
            <v>10153.530000000001</v>
          </cell>
          <cell r="Y17">
            <v>8987.32</v>
          </cell>
        </row>
        <row r="18">
          <cell r="B18" t="str">
            <v>สุราษฎร์ธานี</v>
          </cell>
          <cell r="C18">
            <v>3073.75</v>
          </cell>
          <cell r="D18">
            <v>2700.84</v>
          </cell>
          <cell r="E18">
            <v>13.81</v>
          </cell>
          <cell r="F18">
            <v>17336.830000000002</v>
          </cell>
          <cell r="G18">
            <v>15719.62</v>
          </cell>
          <cell r="H18">
            <v>10.29</v>
          </cell>
          <cell r="I18">
            <v>3875.19</v>
          </cell>
          <cell r="J18">
            <v>3413.5</v>
          </cell>
          <cell r="K18">
            <v>13.53</v>
          </cell>
          <cell r="L18">
            <v>11101.76</v>
          </cell>
          <cell r="M18">
            <v>9714.7400000000016</v>
          </cell>
          <cell r="N18">
            <v>14.28</v>
          </cell>
          <cell r="O18">
            <v>3900.7599999999998</v>
          </cell>
          <cell r="P18">
            <v>3479.9299999999994</v>
          </cell>
          <cell r="Q18">
            <v>12.09</v>
          </cell>
          <cell r="R18">
            <v>12492.380000000001</v>
          </cell>
          <cell r="S18">
            <v>10644.35</v>
          </cell>
          <cell r="T18">
            <v>17.36</v>
          </cell>
          <cell r="U18">
            <v>3237.94</v>
          </cell>
          <cell r="V18">
            <v>2829.91</v>
          </cell>
          <cell r="W18">
            <v>14.42</v>
          </cell>
          <cell r="X18">
            <v>13034.31</v>
          </cell>
          <cell r="Y18">
            <v>10810.049999999997</v>
          </cell>
        </row>
        <row r="19">
          <cell r="B19" t="str">
            <v>สตูล</v>
          </cell>
          <cell r="C19">
            <v>3442.2000000000003</v>
          </cell>
          <cell r="D19">
            <v>3084.78</v>
          </cell>
          <cell r="E19">
            <v>11.59</v>
          </cell>
          <cell r="F19">
            <v>201.57000000000002</v>
          </cell>
          <cell r="G19">
            <v>178.48</v>
          </cell>
          <cell r="H19">
            <v>12.94</v>
          </cell>
          <cell r="I19">
            <v>1020.0300000000001</v>
          </cell>
          <cell r="J19">
            <v>891.14</v>
          </cell>
          <cell r="K19">
            <v>14.46</v>
          </cell>
          <cell r="L19">
            <v>172.79</v>
          </cell>
          <cell r="M19">
            <v>153.63</v>
          </cell>
          <cell r="N19">
            <v>12.47</v>
          </cell>
          <cell r="O19">
            <v>669.92000000000007</v>
          </cell>
          <cell r="P19">
            <v>645.05999999999995</v>
          </cell>
          <cell r="Q19">
            <v>3.85</v>
          </cell>
          <cell r="R19">
            <v>69.47</v>
          </cell>
          <cell r="S19">
            <v>64.11999999999999</v>
          </cell>
          <cell r="T19">
            <v>8.34</v>
          </cell>
          <cell r="U19">
            <v>1194.95</v>
          </cell>
          <cell r="V19">
            <v>1068.69</v>
          </cell>
          <cell r="W19">
            <v>11.81</v>
          </cell>
          <cell r="X19">
            <v>229.61</v>
          </cell>
          <cell r="Y19">
            <v>202.04999999999995</v>
          </cell>
        </row>
        <row r="20">
          <cell r="B20" t="str">
            <v>กรุงเทพมหานคร</v>
          </cell>
          <cell r="C20">
            <v>68461.279999999999</v>
          </cell>
          <cell r="D20">
            <v>60256.109999999993</v>
          </cell>
          <cell r="E20">
            <v>13.62</v>
          </cell>
          <cell r="F20">
            <v>88755.48000000001</v>
          </cell>
          <cell r="G20">
            <v>80402.240000000005</v>
          </cell>
          <cell r="H20">
            <v>10.39</v>
          </cell>
          <cell r="I20">
            <v>74978.35000000002</v>
          </cell>
          <cell r="J20">
            <v>67175.789999999994</v>
          </cell>
          <cell r="K20">
            <v>11.62</v>
          </cell>
          <cell r="L20">
            <v>90382.17</v>
          </cell>
          <cell r="M20">
            <v>82510.399999999994</v>
          </cell>
          <cell r="N20">
            <v>9.5399999999999991</v>
          </cell>
          <cell r="O20">
            <v>96987.31</v>
          </cell>
          <cell r="P20">
            <v>78839.199999999997</v>
          </cell>
          <cell r="Q20">
            <v>23.02</v>
          </cell>
          <cell r="R20">
            <v>105355.34</v>
          </cell>
          <cell r="S20">
            <v>88283.96</v>
          </cell>
          <cell r="T20">
            <v>19.34</v>
          </cell>
          <cell r="U20">
            <v>58334.64</v>
          </cell>
          <cell r="V20">
            <v>44660.160000000003</v>
          </cell>
          <cell r="W20">
            <v>30.62</v>
          </cell>
          <cell r="X20">
            <v>148494.29</v>
          </cell>
          <cell r="Y20">
            <v>132675.30000000002</v>
          </cell>
        </row>
        <row r="21">
          <cell r="B21" t="str">
            <v>ลพบุรี</v>
          </cell>
          <cell r="C21">
            <v>980.31</v>
          </cell>
          <cell r="D21">
            <v>845.3900000000001</v>
          </cell>
          <cell r="E21">
            <v>15.96</v>
          </cell>
          <cell r="F21">
            <v>10.729999999999999</v>
          </cell>
          <cell r="G21">
            <v>9.4599999999999991</v>
          </cell>
          <cell r="H21">
            <v>13.42</v>
          </cell>
          <cell r="I21">
            <v>909.81000000000006</v>
          </cell>
          <cell r="J21">
            <v>834.54</v>
          </cell>
          <cell r="K21">
            <v>9.02</v>
          </cell>
          <cell r="L21">
            <v>8.7899999999999991</v>
          </cell>
          <cell r="M21">
            <v>8.17</v>
          </cell>
          <cell r="N21">
            <v>7.59</v>
          </cell>
          <cell r="O21">
            <v>1217.54</v>
          </cell>
          <cell r="P21">
            <v>1080.8900000000001</v>
          </cell>
          <cell r="Q21">
            <v>12.64</v>
          </cell>
          <cell r="R21">
            <v>5.46</v>
          </cell>
          <cell r="S21">
            <v>4.95</v>
          </cell>
          <cell r="T21">
            <v>10.3</v>
          </cell>
          <cell r="U21">
            <v>1345.07</v>
          </cell>
          <cell r="V21">
            <v>1292.1900000000003</v>
          </cell>
          <cell r="W21">
            <v>4.09</v>
          </cell>
          <cell r="X21">
            <v>5.8800000000000008</v>
          </cell>
          <cell r="Y21">
            <v>5.1499999999999995</v>
          </cell>
        </row>
        <row r="22">
          <cell r="B22" t="str">
            <v>พระนครศรีอยุธยา</v>
          </cell>
          <cell r="C22">
            <v>1902.07</v>
          </cell>
          <cell r="D22">
            <v>1821.74</v>
          </cell>
          <cell r="E22">
            <v>4.41</v>
          </cell>
          <cell r="F22">
            <v>883.32999999999993</v>
          </cell>
          <cell r="G22">
            <v>854.55000000000007</v>
          </cell>
          <cell r="H22">
            <v>3.37</v>
          </cell>
          <cell r="I22">
            <v>2739.4800000000005</v>
          </cell>
          <cell r="J22">
            <v>2493.62</v>
          </cell>
          <cell r="K22">
            <v>9.86</v>
          </cell>
          <cell r="L22">
            <v>1501.2299999999998</v>
          </cell>
          <cell r="M22">
            <v>1367.67</v>
          </cell>
          <cell r="N22">
            <v>9.77</v>
          </cell>
          <cell r="O22">
            <v>2074.7000000000003</v>
          </cell>
          <cell r="P22">
            <v>1768.6100000000001</v>
          </cell>
          <cell r="Q22">
            <v>17.309999999999999</v>
          </cell>
          <cell r="R22">
            <v>1033.1999999999998</v>
          </cell>
          <cell r="S22">
            <v>914.71</v>
          </cell>
          <cell r="T22">
            <v>12.95</v>
          </cell>
          <cell r="U22">
            <v>3035.8599999999997</v>
          </cell>
          <cell r="V22">
            <v>2929.1</v>
          </cell>
          <cell r="W22">
            <v>3.64</v>
          </cell>
          <cell r="X22">
            <v>1315.3</v>
          </cell>
          <cell r="Y22">
            <v>1296.6599999999999</v>
          </cell>
        </row>
        <row r="23">
          <cell r="B23" t="str">
            <v>สระบุรี</v>
          </cell>
          <cell r="C23">
            <v>792.24</v>
          </cell>
          <cell r="D23">
            <v>772.27</v>
          </cell>
          <cell r="E23">
            <v>2.59</v>
          </cell>
          <cell r="F23">
            <v>27.07</v>
          </cell>
          <cell r="G23">
            <v>26.76</v>
          </cell>
          <cell r="H23">
            <v>1.1599999999999999</v>
          </cell>
          <cell r="I23">
            <v>1172.6700000000003</v>
          </cell>
          <cell r="J23">
            <v>1079.31</v>
          </cell>
          <cell r="K23">
            <v>8.65</v>
          </cell>
          <cell r="L23">
            <v>16.32</v>
          </cell>
          <cell r="M23">
            <v>15.25</v>
          </cell>
          <cell r="N23">
            <v>7.02</v>
          </cell>
          <cell r="O23">
            <v>1156.0200000000002</v>
          </cell>
          <cell r="P23">
            <v>1000.5899999999999</v>
          </cell>
          <cell r="Q23">
            <v>15.53</v>
          </cell>
          <cell r="R23">
            <v>30.490000000000002</v>
          </cell>
          <cell r="S23">
            <v>26.97</v>
          </cell>
          <cell r="T23">
            <v>13.05</v>
          </cell>
          <cell r="U23">
            <v>2262.94</v>
          </cell>
          <cell r="V23">
            <v>2182.9999999999995</v>
          </cell>
          <cell r="W23">
            <v>3.66</v>
          </cell>
          <cell r="X23">
            <v>101.11</v>
          </cell>
          <cell r="Y23">
            <v>99.210000000000008</v>
          </cell>
        </row>
        <row r="24">
          <cell r="B24" t="str">
            <v>ชัยนาท</v>
          </cell>
          <cell r="C24">
            <v>217.04999999999998</v>
          </cell>
          <cell r="D24">
            <v>144.91</v>
          </cell>
          <cell r="E24">
            <v>49.78</v>
          </cell>
          <cell r="F24">
            <v>1.57</v>
          </cell>
          <cell r="G24">
            <v>1.1800000000000002</v>
          </cell>
          <cell r="H24">
            <v>33.049999999999997</v>
          </cell>
          <cell r="I24">
            <v>289.66000000000003</v>
          </cell>
          <cell r="J24">
            <v>174.94</v>
          </cell>
          <cell r="K24">
            <v>65.58</v>
          </cell>
          <cell r="L24">
            <v>1.35</v>
          </cell>
          <cell r="M24">
            <v>0.84000000000000008</v>
          </cell>
          <cell r="N24">
            <v>60.71</v>
          </cell>
          <cell r="O24">
            <v>238.33999999999997</v>
          </cell>
          <cell r="P24">
            <v>146.54</v>
          </cell>
          <cell r="Q24">
            <v>62.65</v>
          </cell>
          <cell r="R24">
            <v>1.6300000000000001</v>
          </cell>
          <cell r="S24">
            <v>1.1100000000000001</v>
          </cell>
          <cell r="T24">
            <v>46.85</v>
          </cell>
          <cell r="U24">
            <v>272.01</v>
          </cell>
          <cell r="V24">
            <v>213.56</v>
          </cell>
          <cell r="W24">
            <v>27.37</v>
          </cell>
          <cell r="X24">
            <v>1.65</v>
          </cell>
          <cell r="Y24">
            <v>1.27</v>
          </cell>
        </row>
        <row r="25">
          <cell r="B25" t="str">
            <v>นครปฐม</v>
          </cell>
          <cell r="C25">
            <v>642.86</v>
          </cell>
          <cell r="D25">
            <v>587.66999999999996</v>
          </cell>
          <cell r="E25">
            <v>9.39</v>
          </cell>
          <cell r="F25">
            <v>36.79</v>
          </cell>
          <cell r="G25">
            <v>34.460000000000008</v>
          </cell>
          <cell r="H25">
            <v>6.76</v>
          </cell>
          <cell r="I25">
            <v>747.17000000000007</v>
          </cell>
          <cell r="J25">
            <v>713.41</v>
          </cell>
          <cell r="K25">
            <v>4.7300000000000004</v>
          </cell>
          <cell r="L25">
            <v>29.230000000000004</v>
          </cell>
          <cell r="M25">
            <v>28.189999999999998</v>
          </cell>
          <cell r="N25">
            <v>3.69</v>
          </cell>
          <cell r="O25">
            <v>1147.42</v>
          </cell>
          <cell r="P25">
            <v>1077.76</v>
          </cell>
          <cell r="Q25">
            <v>6.46</v>
          </cell>
          <cell r="R25">
            <v>51.89</v>
          </cell>
          <cell r="S25">
            <v>48.53</v>
          </cell>
          <cell r="T25">
            <v>6.92</v>
          </cell>
          <cell r="U25">
            <v>1299.97</v>
          </cell>
          <cell r="V25">
            <v>1272.0600000000002</v>
          </cell>
          <cell r="W25">
            <v>2.19</v>
          </cell>
          <cell r="X25">
            <v>86.559999999999988</v>
          </cell>
          <cell r="Y25">
            <v>85.249999999999986</v>
          </cell>
        </row>
        <row r="26">
          <cell r="B26" t="str">
            <v>สิงห์บุรี</v>
          </cell>
          <cell r="C26">
            <v>165.73</v>
          </cell>
          <cell r="D26">
            <v>160.78</v>
          </cell>
          <cell r="E26">
            <v>3.08</v>
          </cell>
          <cell r="F26">
            <v>0.62000000000000011</v>
          </cell>
          <cell r="G26">
            <v>0.6100000000000001</v>
          </cell>
          <cell r="H26">
            <v>1.64</v>
          </cell>
          <cell r="I26">
            <v>189.68</v>
          </cell>
          <cell r="J26">
            <v>176.54</v>
          </cell>
          <cell r="K26">
            <v>7.44</v>
          </cell>
          <cell r="L26">
            <v>1.2699999999999998</v>
          </cell>
          <cell r="M26">
            <v>1.19</v>
          </cell>
          <cell r="N26">
            <v>6.72</v>
          </cell>
          <cell r="O26">
            <v>134.23000000000002</v>
          </cell>
          <cell r="P26">
            <v>127.16000000000001</v>
          </cell>
          <cell r="Q26">
            <v>5.56</v>
          </cell>
          <cell r="R26">
            <v>1.01</v>
          </cell>
          <cell r="S26">
            <v>0.95</v>
          </cell>
          <cell r="T26">
            <v>6.32</v>
          </cell>
          <cell r="U26">
            <v>191.32</v>
          </cell>
          <cell r="V26">
            <v>157.66000000000003</v>
          </cell>
          <cell r="W26">
            <v>21.35</v>
          </cell>
          <cell r="X26">
            <v>0.85000000000000009</v>
          </cell>
          <cell r="Y26">
            <v>0.78</v>
          </cell>
        </row>
        <row r="27">
          <cell r="B27" t="str">
            <v>อ่างทอง</v>
          </cell>
          <cell r="C27">
            <v>300.82000000000005</v>
          </cell>
          <cell r="D27">
            <v>225.88000000000002</v>
          </cell>
          <cell r="E27">
            <v>33.18</v>
          </cell>
          <cell r="F27">
            <v>12.04</v>
          </cell>
          <cell r="G27">
            <v>9.4599999999999991</v>
          </cell>
          <cell r="H27">
            <v>27.27</v>
          </cell>
          <cell r="I27">
            <v>191.57</v>
          </cell>
          <cell r="J27">
            <v>181.23999999999998</v>
          </cell>
          <cell r="K27">
            <v>5.7</v>
          </cell>
          <cell r="L27">
            <v>2.09</v>
          </cell>
          <cell r="M27">
            <v>2</v>
          </cell>
          <cell r="N27">
            <v>4.5</v>
          </cell>
          <cell r="O27">
            <v>149.85999999999999</v>
          </cell>
          <cell r="P27">
            <v>114.80000000000001</v>
          </cell>
          <cell r="Q27">
            <v>30.54</v>
          </cell>
          <cell r="R27">
            <v>10.729999999999999</v>
          </cell>
          <cell r="S27">
            <v>8.0399999999999991</v>
          </cell>
          <cell r="T27">
            <v>33.46</v>
          </cell>
          <cell r="U27">
            <v>148.49</v>
          </cell>
          <cell r="V27">
            <v>116.3</v>
          </cell>
          <cell r="W27">
            <v>27.68</v>
          </cell>
          <cell r="X27">
            <v>2.7600000000000002</v>
          </cell>
          <cell r="Y27">
            <v>1.83</v>
          </cell>
        </row>
        <row r="28">
          <cell r="B28" t="str">
            <v>นนทบุรี</v>
          </cell>
          <cell r="C28">
            <v>769.13</v>
          </cell>
          <cell r="D28">
            <v>633.38</v>
          </cell>
          <cell r="E28">
            <v>21.43</v>
          </cell>
          <cell r="F28">
            <v>160.52999999999997</v>
          </cell>
          <cell r="G28">
            <v>132.78</v>
          </cell>
          <cell r="H28">
            <v>20.9</v>
          </cell>
          <cell r="I28">
            <v>701.58999999999992</v>
          </cell>
          <cell r="J28">
            <v>551.99</v>
          </cell>
          <cell r="K28">
            <v>27.1</v>
          </cell>
          <cell r="L28">
            <v>90.83</v>
          </cell>
          <cell r="M28">
            <v>72.789999999999992</v>
          </cell>
          <cell r="N28">
            <v>24.78</v>
          </cell>
          <cell r="O28">
            <v>505.67</v>
          </cell>
          <cell r="P28">
            <v>387.07000000000005</v>
          </cell>
          <cell r="Q28">
            <v>30.64</v>
          </cell>
          <cell r="R28">
            <v>57.120000000000005</v>
          </cell>
          <cell r="S28">
            <v>45.050000000000004</v>
          </cell>
          <cell r="T28">
            <v>26.79</v>
          </cell>
          <cell r="U28">
            <v>683.40999999999985</v>
          </cell>
          <cell r="V28">
            <v>674.09</v>
          </cell>
          <cell r="W28">
            <v>1.38</v>
          </cell>
          <cell r="X28">
            <v>68.87</v>
          </cell>
          <cell r="Y28">
            <v>63.16</v>
          </cell>
        </row>
        <row r="29">
          <cell r="B29" t="str">
            <v>ปทุมธานี</v>
          </cell>
          <cell r="C29">
            <v>397.59000000000003</v>
          </cell>
          <cell r="D29">
            <v>329.79000000000008</v>
          </cell>
          <cell r="E29">
            <v>20.56</v>
          </cell>
          <cell r="F29">
            <v>232.15000000000003</v>
          </cell>
          <cell r="G29">
            <v>196.12</v>
          </cell>
          <cell r="H29">
            <v>18.37</v>
          </cell>
          <cell r="I29">
            <v>374.65</v>
          </cell>
          <cell r="J29">
            <v>297.04000000000002</v>
          </cell>
          <cell r="K29">
            <v>26.13</v>
          </cell>
          <cell r="L29">
            <v>319.43</v>
          </cell>
          <cell r="M29">
            <v>262.98</v>
          </cell>
          <cell r="N29">
            <v>21.47</v>
          </cell>
          <cell r="O29">
            <v>329.21</v>
          </cell>
          <cell r="P29">
            <v>253.32</v>
          </cell>
          <cell r="Q29">
            <v>29.96</v>
          </cell>
          <cell r="R29">
            <v>237.37</v>
          </cell>
          <cell r="S29">
            <v>189.04000000000002</v>
          </cell>
          <cell r="T29">
            <v>25.57</v>
          </cell>
          <cell r="U29">
            <v>557.61</v>
          </cell>
          <cell r="V29">
            <v>542.22</v>
          </cell>
          <cell r="W29">
            <v>2.84</v>
          </cell>
          <cell r="X29">
            <v>263.65000000000003</v>
          </cell>
          <cell r="Y29">
            <v>252.61</v>
          </cell>
        </row>
        <row r="30">
          <cell r="B30" t="str">
            <v>สมุทรปราการ</v>
          </cell>
          <cell r="C30">
            <v>613.9</v>
          </cell>
          <cell r="D30">
            <v>458.07</v>
          </cell>
          <cell r="E30">
            <v>34.020000000000003</v>
          </cell>
          <cell r="F30">
            <v>962.95</v>
          </cell>
          <cell r="G30">
            <v>751.5</v>
          </cell>
          <cell r="H30">
            <v>28.14</v>
          </cell>
          <cell r="I30">
            <v>748.07000000000016</v>
          </cell>
          <cell r="J30">
            <v>621.39</v>
          </cell>
          <cell r="K30">
            <v>20.39</v>
          </cell>
          <cell r="L30">
            <v>411.7</v>
          </cell>
          <cell r="M30">
            <v>349.43999999999994</v>
          </cell>
          <cell r="N30">
            <v>17.82</v>
          </cell>
          <cell r="O30">
            <v>550.56000000000006</v>
          </cell>
          <cell r="P30">
            <v>462.42999999999995</v>
          </cell>
          <cell r="Q30">
            <v>19.059999999999999</v>
          </cell>
          <cell r="R30">
            <v>551.01</v>
          </cell>
          <cell r="S30">
            <v>464.21999999999991</v>
          </cell>
          <cell r="T30">
            <v>18.7</v>
          </cell>
          <cell r="U30">
            <v>626.08000000000004</v>
          </cell>
          <cell r="V30">
            <v>578.24999999999989</v>
          </cell>
          <cell r="W30">
            <v>8.27</v>
          </cell>
          <cell r="X30">
            <v>436.89000000000004</v>
          </cell>
          <cell r="Y30">
            <v>359.20000000000005</v>
          </cell>
        </row>
        <row r="31">
          <cell r="B31" t="str">
            <v>สมุทรสาคร</v>
          </cell>
          <cell r="C31">
            <v>425.02</v>
          </cell>
          <cell r="D31">
            <v>363.81000000000006</v>
          </cell>
          <cell r="E31">
            <v>16.82</v>
          </cell>
          <cell r="F31">
            <v>1.24</v>
          </cell>
          <cell r="G31">
            <v>1.1000000000000001</v>
          </cell>
          <cell r="H31">
            <v>12.73</v>
          </cell>
          <cell r="I31">
            <v>433.72</v>
          </cell>
          <cell r="J31">
            <v>378.33</v>
          </cell>
          <cell r="K31">
            <v>14.64</v>
          </cell>
          <cell r="L31">
            <v>0.85999999999999988</v>
          </cell>
          <cell r="M31">
            <v>0.75</v>
          </cell>
          <cell r="N31">
            <v>14.67</v>
          </cell>
          <cell r="O31">
            <v>337.73</v>
          </cell>
          <cell r="P31">
            <v>269.44</v>
          </cell>
          <cell r="Q31">
            <v>25.35</v>
          </cell>
          <cell r="R31">
            <v>1.2500000000000002</v>
          </cell>
          <cell r="S31">
            <v>0.9700000000000002</v>
          </cell>
          <cell r="T31">
            <v>28.87</v>
          </cell>
          <cell r="U31">
            <v>974.92000000000007</v>
          </cell>
          <cell r="V31">
            <v>951.2600000000001</v>
          </cell>
          <cell r="W31">
            <v>2.4900000000000002</v>
          </cell>
          <cell r="X31">
            <v>2.3600000000000003</v>
          </cell>
          <cell r="Y31">
            <v>2.1500000000000004</v>
          </cell>
        </row>
        <row r="32">
          <cell r="B32" t="str">
            <v>ฉะเชิงเทรา</v>
          </cell>
          <cell r="C32">
            <v>650.89</v>
          </cell>
          <cell r="D32">
            <v>623.36</v>
          </cell>
          <cell r="E32">
            <v>4.42</v>
          </cell>
          <cell r="F32">
            <v>9.17</v>
          </cell>
          <cell r="G32">
            <v>8.84</v>
          </cell>
          <cell r="H32">
            <v>3.73</v>
          </cell>
          <cell r="I32">
            <v>1139.8499999999999</v>
          </cell>
          <cell r="J32">
            <v>1114.7399999999998</v>
          </cell>
          <cell r="K32">
            <v>2.25</v>
          </cell>
          <cell r="L32">
            <v>7.1800000000000006</v>
          </cell>
          <cell r="M32">
            <v>7.04</v>
          </cell>
          <cell r="N32">
            <v>1.99</v>
          </cell>
          <cell r="O32">
            <v>926.69999999999982</v>
          </cell>
          <cell r="P32">
            <v>843.21</v>
          </cell>
          <cell r="Q32">
            <v>9.9</v>
          </cell>
          <cell r="R32">
            <v>12.469999999999999</v>
          </cell>
          <cell r="S32">
            <v>11.480000000000002</v>
          </cell>
          <cell r="T32">
            <v>8.6199999999999992</v>
          </cell>
          <cell r="U32">
            <v>1219.29</v>
          </cell>
          <cell r="V32">
            <v>1154.6200000000001</v>
          </cell>
          <cell r="W32">
            <v>5.6</v>
          </cell>
          <cell r="X32">
            <v>18.78</v>
          </cell>
          <cell r="Y32">
            <v>18.329999999999995</v>
          </cell>
        </row>
        <row r="33">
          <cell r="B33" t="str">
            <v>ราชบุรี</v>
          </cell>
          <cell r="C33">
            <v>426.93999999999994</v>
          </cell>
          <cell r="D33">
            <v>353.29000000000008</v>
          </cell>
          <cell r="E33">
            <v>20.85</v>
          </cell>
          <cell r="F33">
            <v>19.009999999999998</v>
          </cell>
          <cell r="G33">
            <v>15.260000000000002</v>
          </cell>
          <cell r="H33">
            <v>24.57</v>
          </cell>
          <cell r="I33">
            <v>475.65999999999997</v>
          </cell>
          <cell r="J33">
            <v>396.44999999999993</v>
          </cell>
          <cell r="K33">
            <v>19.98</v>
          </cell>
          <cell r="L33">
            <v>11.22</v>
          </cell>
          <cell r="M33">
            <v>9.27</v>
          </cell>
          <cell r="N33">
            <v>21.04</v>
          </cell>
          <cell r="O33">
            <v>640.45000000000005</v>
          </cell>
          <cell r="P33">
            <v>533.90000000000009</v>
          </cell>
          <cell r="Q33">
            <v>19.96</v>
          </cell>
          <cell r="R33">
            <v>25.15</v>
          </cell>
          <cell r="S33">
            <v>20.67</v>
          </cell>
          <cell r="T33">
            <v>21.67</v>
          </cell>
          <cell r="U33">
            <v>616.28</v>
          </cell>
          <cell r="V33">
            <v>507.02</v>
          </cell>
          <cell r="W33">
            <v>21.55</v>
          </cell>
          <cell r="X33">
            <v>36.159999999999997</v>
          </cell>
          <cell r="Y33">
            <v>32.1</v>
          </cell>
        </row>
        <row r="34">
          <cell r="B34" t="str">
            <v>กาญจนบุรี</v>
          </cell>
          <cell r="C34">
            <v>4322.67</v>
          </cell>
          <cell r="D34">
            <v>3568.3399999999992</v>
          </cell>
          <cell r="E34">
            <v>21.14</v>
          </cell>
          <cell r="F34">
            <v>531.53664212939998</v>
          </cell>
          <cell r="G34">
            <v>447.1836275032</v>
          </cell>
          <cell r="H34">
            <v>18.86</v>
          </cell>
          <cell r="I34">
            <v>3734.4399999999996</v>
          </cell>
          <cell r="J34">
            <v>3196.97</v>
          </cell>
          <cell r="K34">
            <v>16.809999999999999</v>
          </cell>
          <cell r="L34">
            <v>326.60796524999995</v>
          </cell>
          <cell r="M34">
            <v>244.20142233820002</v>
          </cell>
          <cell r="N34">
            <v>33.75</v>
          </cell>
          <cell r="O34">
            <v>4305.03</v>
          </cell>
          <cell r="P34">
            <v>3413.5699999999997</v>
          </cell>
          <cell r="Q34">
            <v>26.12</v>
          </cell>
          <cell r="R34">
            <v>329.71331247280006</v>
          </cell>
          <cell r="S34">
            <v>285.24862925650001</v>
          </cell>
          <cell r="T34">
            <v>15.59</v>
          </cell>
          <cell r="U34">
            <v>5011.08</v>
          </cell>
          <cell r="V34">
            <v>3770.9900000000002</v>
          </cell>
          <cell r="W34">
            <v>32.880000000000003</v>
          </cell>
          <cell r="X34">
            <v>384.04016020539996</v>
          </cell>
          <cell r="Y34">
            <v>338.55257059799999</v>
          </cell>
        </row>
        <row r="35">
          <cell r="B35" t="str">
            <v>สมุทรสงคราม</v>
          </cell>
          <cell r="C35">
            <v>490.40999999999997</v>
          </cell>
          <cell r="D35">
            <v>348.8</v>
          </cell>
          <cell r="E35">
            <v>40.6</v>
          </cell>
          <cell r="F35">
            <v>11.469999999999999</v>
          </cell>
          <cell r="G35">
            <v>9.32</v>
          </cell>
          <cell r="H35">
            <v>23.07</v>
          </cell>
          <cell r="I35">
            <v>357.12</v>
          </cell>
          <cell r="J35">
            <v>302.83</v>
          </cell>
          <cell r="K35">
            <v>17.93</v>
          </cell>
          <cell r="L35">
            <v>8.0400000000000009</v>
          </cell>
          <cell r="M35">
            <v>6.1400000000000006</v>
          </cell>
          <cell r="N35">
            <v>30.94</v>
          </cell>
          <cell r="O35">
            <v>387.17999999999995</v>
          </cell>
          <cell r="P35">
            <v>313.21000000000004</v>
          </cell>
          <cell r="Q35">
            <v>23.62</v>
          </cell>
          <cell r="R35">
            <v>13.31</v>
          </cell>
          <cell r="S35">
            <v>11.040000000000001</v>
          </cell>
          <cell r="T35">
            <v>20.56</v>
          </cell>
          <cell r="U35">
            <v>625.45000000000005</v>
          </cell>
          <cell r="V35">
            <v>526.41999999999996</v>
          </cell>
          <cell r="W35">
            <v>18.809999999999999</v>
          </cell>
          <cell r="X35">
            <v>17.04</v>
          </cell>
          <cell r="Y35">
            <v>14.200000000000003</v>
          </cell>
        </row>
        <row r="36">
          <cell r="B36" t="str">
            <v>สุพรรณบุรี</v>
          </cell>
          <cell r="C36">
            <v>860.9899999999999</v>
          </cell>
          <cell r="D36">
            <v>596.72</v>
          </cell>
          <cell r="E36">
            <v>44.29</v>
          </cell>
          <cell r="F36">
            <v>4.1000000000000005</v>
          </cell>
          <cell r="G36">
            <v>3.4600000000000004</v>
          </cell>
          <cell r="H36">
            <v>18.5</v>
          </cell>
          <cell r="I36">
            <v>859.93000000000006</v>
          </cell>
          <cell r="J36">
            <v>623.8900000000001</v>
          </cell>
          <cell r="K36">
            <v>37.83</v>
          </cell>
          <cell r="L36">
            <v>13.139999999999999</v>
          </cell>
          <cell r="M36">
            <v>9.32</v>
          </cell>
          <cell r="N36">
            <v>40.99</v>
          </cell>
          <cell r="O36">
            <v>765.68000000000006</v>
          </cell>
          <cell r="P36">
            <v>583.55999999999995</v>
          </cell>
          <cell r="Q36">
            <v>31.21</v>
          </cell>
          <cell r="R36">
            <v>9.3800000000000008</v>
          </cell>
          <cell r="S36">
            <v>7.63</v>
          </cell>
          <cell r="T36">
            <v>22.94</v>
          </cell>
          <cell r="U36">
            <v>1639.48</v>
          </cell>
          <cell r="V36">
            <v>1127.31</v>
          </cell>
          <cell r="W36">
            <v>45.43</v>
          </cell>
          <cell r="X36">
            <v>15.52</v>
          </cell>
          <cell r="Y36">
            <v>10.040000000000001</v>
          </cell>
        </row>
        <row r="37">
          <cell r="B37" t="str">
            <v>เพชรบุรี</v>
          </cell>
          <cell r="C37">
            <v>2712.52</v>
          </cell>
          <cell r="D37">
            <v>2564.7199999999998</v>
          </cell>
          <cell r="E37">
            <v>5.76</v>
          </cell>
          <cell r="F37">
            <v>1112.32</v>
          </cell>
          <cell r="G37">
            <v>1006.12</v>
          </cell>
          <cell r="H37">
            <v>10.56</v>
          </cell>
          <cell r="I37">
            <v>3453.6099999999997</v>
          </cell>
          <cell r="J37">
            <v>3108.9</v>
          </cell>
          <cell r="K37">
            <v>11.09</v>
          </cell>
          <cell r="L37">
            <v>762.82999999999993</v>
          </cell>
          <cell r="M37">
            <v>677.28000000000009</v>
          </cell>
          <cell r="N37">
            <v>12.63</v>
          </cell>
          <cell r="O37">
            <v>3487.6399999999994</v>
          </cell>
          <cell r="P37">
            <v>3192.65</v>
          </cell>
          <cell r="Q37">
            <v>9.24</v>
          </cell>
          <cell r="R37">
            <v>695.11000000000013</v>
          </cell>
          <cell r="S37">
            <v>586.61</v>
          </cell>
          <cell r="T37">
            <v>18.5</v>
          </cell>
          <cell r="U37">
            <v>7274.75</v>
          </cell>
          <cell r="V37">
            <v>7075.98</v>
          </cell>
          <cell r="W37">
            <v>2.81</v>
          </cell>
          <cell r="X37">
            <v>956.79</v>
          </cell>
          <cell r="Y37">
            <v>904.74999999999989</v>
          </cell>
        </row>
        <row r="38">
          <cell r="B38" t="str">
            <v>ประจวบคีรีขันธ์</v>
          </cell>
          <cell r="C38">
            <v>4522.95</v>
          </cell>
          <cell r="D38">
            <v>4110.34</v>
          </cell>
          <cell r="E38">
            <v>10.039999999999999</v>
          </cell>
          <cell r="F38">
            <v>2181.77</v>
          </cell>
          <cell r="G38">
            <v>1969.2500000000002</v>
          </cell>
          <cell r="H38">
            <v>10.79</v>
          </cell>
          <cell r="I38">
            <v>3630.74</v>
          </cell>
          <cell r="J38">
            <v>3383.51</v>
          </cell>
          <cell r="K38">
            <v>7.31</v>
          </cell>
          <cell r="L38">
            <v>1848.8600000000001</v>
          </cell>
          <cell r="M38">
            <v>1695.3500000000001</v>
          </cell>
          <cell r="N38">
            <v>9.0500000000000007</v>
          </cell>
          <cell r="O38">
            <v>3596.67</v>
          </cell>
          <cell r="P38">
            <v>3313.84</v>
          </cell>
          <cell r="Q38">
            <v>8.5299999999999994</v>
          </cell>
          <cell r="R38">
            <v>2593.8599999999997</v>
          </cell>
          <cell r="S38">
            <v>2335.16</v>
          </cell>
          <cell r="T38">
            <v>11.08</v>
          </cell>
          <cell r="U38">
            <v>6595.8499999999985</v>
          </cell>
          <cell r="V38">
            <v>6317.64</v>
          </cell>
          <cell r="W38">
            <v>4.4000000000000004</v>
          </cell>
          <cell r="X38">
            <v>2901.16</v>
          </cell>
          <cell r="Y38">
            <v>2780.47</v>
          </cell>
        </row>
        <row r="39">
          <cell r="B39" t="str">
            <v>ชลบุรี</v>
          </cell>
          <cell r="C39">
            <v>4820.57</v>
          </cell>
          <cell r="D39">
            <v>4306.18</v>
          </cell>
          <cell r="E39">
            <v>11.95</v>
          </cell>
          <cell r="F39">
            <v>32370.93</v>
          </cell>
          <cell r="G39">
            <v>24414.639999999999</v>
          </cell>
          <cell r="H39">
            <v>32.590000000000003</v>
          </cell>
          <cell r="I39">
            <v>7515.3600000000006</v>
          </cell>
          <cell r="J39">
            <v>6089.82</v>
          </cell>
          <cell r="K39">
            <v>0</v>
          </cell>
          <cell r="L39">
            <v>29001.11</v>
          </cell>
          <cell r="M39">
            <v>19913.349999999999</v>
          </cell>
          <cell r="N39">
            <v>45.64</v>
          </cell>
          <cell r="O39">
            <v>5245.67</v>
          </cell>
          <cell r="P39">
            <v>4600.79</v>
          </cell>
          <cell r="Q39">
            <v>14.02</v>
          </cell>
          <cell r="R39">
            <v>15699.930000000002</v>
          </cell>
          <cell r="S39">
            <v>12765.88</v>
          </cell>
          <cell r="T39">
            <v>22.98</v>
          </cell>
          <cell r="U39">
            <v>8814.57</v>
          </cell>
          <cell r="V39">
            <v>8317.08</v>
          </cell>
          <cell r="W39">
            <v>5.98</v>
          </cell>
          <cell r="X39">
            <v>34584.79</v>
          </cell>
          <cell r="Y39">
            <v>27684.36</v>
          </cell>
        </row>
        <row r="40">
          <cell r="B40" t="str">
            <v>จันทบุรี</v>
          </cell>
          <cell r="C40">
            <v>1346.2199999999998</v>
          </cell>
          <cell r="D40">
            <v>1114.22</v>
          </cell>
          <cell r="E40">
            <v>20.82</v>
          </cell>
          <cell r="F40">
            <v>92.36999999999999</v>
          </cell>
          <cell r="G40">
            <v>87.189999999999984</v>
          </cell>
          <cell r="H40">
            <v>5.94</v>
          </cell>
          <cell r="I40">
            <v>1573.68</v>
          </cell>
          <cell r="J40">
            <v>1381.91</v>
          </cell>
          <cell r="K40">
            <v>13.88</v>
          </cell>
          <cell r="L40">
            <v>136.61999999999998</v>
          </cell>
          <cell r="M40">
            <v>124.52</v>
          </cell>
          <cell r="N40">
            <v>9.7200000000000006</v>
          </cell>
          <cell r="O40">
            <v>939.69</v>
          </cell>
          <cell r="P40">
            <v>881.83999999999992</v>
          </cell>
          <cell r="Q40">
            <v>6.56</v>
          </cell>
          <cell r="R40">
            <v>69.13</v>
          </cell>
          <cell r="S40">
            <v>62.090000000000011</v>
          </cell>
          <cell r="T40">
            <v>11.34</v>
          </cell>
          <cell r="U40">
            <v>1037.0899999999999</v>
          </cell>
          <cell r="V40">
            <v>1024.26</v>
          </cell>
          <cell r="W40">
            <v>1.25</v>
          </cell>
          <cell r="X40">
            <v>68.55</v>
          </cell>
          <cell r="Y40">
            <v>58.010000000000005</v>
          </cell>
        </row>
        <row r="41">
          <cell r="B41" t="str">
            <v>ตราด</v>
          </cell>
          <cell r="C41">
            <v>1849.4499999999998</v>
          </cell>
          <cell r="D41">
            <v>1695.9899999999998</v>
          </cell>
          <cell r="E41">
            <v>9.0500000000000007</v>
          </cell>
          <cell r="F41">
            <v>2425.5</v>
          </cell>
          <cell r="G41">
            <v>2289.13</v>
          </cell>
          <cell r="H41">
            <v>5.96</v>
          </cell>
          <cell r="I41">
            <v>2583.5699999999997</v>
          </cell>
          <cell r="J41">
            <v>2297.6299999999997</v>
          </cell>
          <cell r="K41">
            <v>0</v>
          </cell>
          <cell r="L41">
            <v>899.28</v>
          </cell>
          <cell r="M41">
            <v>748.27</v>
          </cell>
          <cell r="N41">
            <v>20.18</v>
          </cell>
          <cell r="O41">
            <v>2022.5099999999998</v>
          </cell>
          <cell r="P41">
            <v>1889.9</v>
          </cell>
          <cell r="Q41">
            <v>7.02</v>
          </cell>
          <cell r="R41">
            <v>805.50999999999976</v>
          </cell>
          <cell r="S41">
            <v>727.38</v>
          </cell>
          <cell r="T41">
            <v>10.74</v>
          </cell>
          <cell r="U41">
            <v>2188.88</v>
          </cell>
          <cell r="V41">
            <v>2059.3999999999996</v>
          </cell>
          <cell r="W41">
            <v>6.29</v>
          </cell>
          <cell r="X41">
            <v>1670.35</v>
          </cell>
          <cell r="Y41">
            <v>1455.13</v>
          </cell>
        </row>
        <row r="42">
          <cell r="B42" t="str">
            <v>นครนายก</v>
          </cell>
          <cell r="C42">
            <v>1769.37</v>
          </cell>
          <cell r="D42">
            <v>1456.7600000000002</v>
          </cell>
          <cell r="E42">
            <v>21.46</v>
          </cell>
          <cell r="F42">
            <v>12.65</v>
          </cell>
          <cell r="G42">
            <v>11.379999999999999</v>
          </cell>
          <cell r="H42">
            <v>11.16</v>
          </cell>
          <cell r="I42">
            <v>1510.01</v>
          </cell>
          <cell r="J42">
            <v>1367.02</v>
          </cell>
          <cell r="K42">
            <v>10.46</v>
          </cell>
          <cell r="L42">
            <v>5.84</v>
          </cell>
          <cell r="M42">
            <v>5.8100000000000005</v>
          </cell>
          <cell r="N42">
            <v>0.52</v>
          </cell>
          <cell r="O42">
            <v>1347.6499999999999</v>
          </cell>
          <cell r="P42">
            <v>1172.6500000000001</v>
          </cell>
          <cell r="Q42">
            <v>14.92</v>
          </cell>
          <cell r="R42">
            <v>24.070000000000004</v>
          </cell>
          <cell r="S42">
            <v>20.97</v>
          </cell>
          <cell r="T42">
            <v>14.78</v>
          </cell>
          <cell r="U42">
            <v>1136.42</v>
          </cell>
          <cell r="V42">
            <v>965.16000000000008</v>
          </cell>
          <cell r="W42">
            <v>17.739999999999998</v>
          </cell>
          <cell r="X42">
            <v>41.390000000000008</v>
          </cell>
          <cell r="Y42">
            <v>34.349999999999994</v>
          </cell>
        </row>
        <row r="43">
          <cell r="B43" t="str">
            <v>ปราจีนบุรี</v>
          </cell>
          <cell r="C43">
            <v>852.44999999999993</v>
          </cell>
          <cell r="D43">
            <v>832.99000000000012</v>
          </cell>
          <cell r="E43">
            <v>2.34</v>
          </cell>
          <cell r="F43">
            <v>67.800000000000011</v>
          </cell>
          <cell r="G43">
            <v>65.599999999999994</v>
          </cell>
          <cell r="H43">
            <v>3.35</v>
          </cell>
          <cell r="I43">
            <v>896.81</v>
          </cell>
          <cell r="J43">
            <v>815.18</v>
          </cell>
          <cell r="K43">
            <v>10.01</v>
          </cell>
          <cell r="L43">
            <v>96.2</v>
          </cell>
          <cell r="M43">
            <v>96.66</v>
          </cell>
          <cell r="N43">
            <v>-0.48</v>
          </cell>
          <cell r="O43">
            <v>670.92000000000007</v>
          </cell>
          <cell r="P43">
            <v>631.66999999999996</v>
          </cell>
          <cell r="Q43">
            <v>6.21</v>
          </cell>
          <cell r="R43">
            <v>38.33</v>
          </cell>
          <cell r="S43">
            <v>35.07</v>
          </cell>
          <cell r="T43">
            <v>9.3000000000000007</v>
          </cell>
          <cell r="U43">
            <v>734.71</v>
          </cell>
          <cell r="V43">
            <v>606.54999999999995</v>
          </cell>
          <cell r="W43">
            <v>21.13</v>
          </cell>
          <cell r="X43">
            <v>147.26999999999998</v>
          </cell>
          <cell r="Y43">
            <v>132.66999999999999</v>
          </cell>
        </row>
        <row r="44">
          <cell r="B44" t="str">
            <v>ระยอง</v>
          </cell>
          <cell r="C44">
            <v>4298.99</v>
          </cell>
          <cell r="D44">
            <v>3688.86</v>
          </cell>
          <cell r="E44">
            <v>16.54</v>
          </cell>
          <cell r="F44">
            <v>975.36</v>
          </cell>
          <cell r="G44">
            <v>900.54999999999984</v>
          </cell>
          <cell r="H44">
            <v>8.31</v>
          </cell>
          <cell r="I44">
            <v>5701.8899999999994</v>
          </cell>
          <cell r="J44">
            <v>4891.8999999999996</v>
          </cell>
          <cell r="K44">
            <v>16.559999999999999</v>
          </cell>
          <cell r="L44">
            <v>711.24000000000012</v>
          </cell>
          <cell r="M44">
            <v>662.43000000000006</v>
          </cell>
          <cell r="N44">
            <v>7.37</v>
          </cell>
          <cell r="O44">
            <v>5072.57</v>
          </cell>
          <cell r="P44">
            <v>4784.4800000000005</v>
          </cell>
          <cell r="Q44">
            <v>6.02</v>
          </cell>
          <cell r="R44">
            <v>1034.53</v>
          </cell>
          <cell r="S44">
            <v>936.34999999999991</v>
          </cell>
          <cell r="T44">
            <v>10.49</v>
          </cell>
          <cell r="U44">
            <v>9273.34</v>
          </cell>
          <cell r="V44">
            <v>8131.4</v>
          </cell>
          <cell r="W44">
            <v>14.04</v>
          </cell>
          <cell r="X44">
            <v>1311.74</v>
          </cell>
          <cell r="Y44">
            <v>1127.8799999999999</v>
          </cell>
        </row>
        <row r="45">
          <cell r="B45" t="str">
            <v>สระแก้ว</v>
          </cell>
          <cell r="C45">
            <v>1108.1299999999999</v>
          </cell>
          <cell r="D45">
            <v>999.92999999999984</v>
          </cell>
          <cell r="E45">
            <v>10.82</v>
          </cell>
          <cell r="F45">
            <v>201.03999999999996</v>
          </cell>
          <cell r="G45">
            <v>189.15999999999997</v>
          </cell>
          <cell r="H45">
            <v>6.28</v>
          </cell>
          <cell r="I45">
            <v>1055.0700000000002</v>
          </cell>
          <cell r="J45">
            <v>937.18999999999994</v>
          </cell>
          <cell r="K45">
            <v>12.58</v>
          </cell>
          <cell r="L45">
            <v>90.72999999999999</v>
          </cell>
          <cell r="M45">
            <v>83.77</v>
          </cell>
          <cell r="N45">
            <v>8.31</v>
          </cell>
          <cell r="O45">
            <v>1005.31</v>
          </cell>
          <cell r="P45">
            <v>973.96000000000015</v>
          </cell>
          <cell r="Q45">
            <v>3.22</v>
          </cell>
          <cell r="R45">
            <v>106.35000000000002</v>
          </cell>
          <cell r="S45">
            <v>93.73</v>
          </cell>
          <cell r="T45">
            <v>13.46</v>
          </cell>
          <cell r="U45">
            <v>1212.6599999999999</v>
          </cell>
          <cell r="V45">
            <v>1057.6300000000001</v>
          </cell>
          <cell r="W45">
            <v>14.66</v>
          </cell>
          <cell r="X45">
            <v>135.61999999999998</v>
          </cell>
          <cell r="Y45">
            <v>119.85</v>
          </cell>
        </row>
        <row r="46">
          <cell r="B46" t="str">
            <v>กำแพงเพชร</v>
          </cell>
          <cell r="C46">
            <v>267.06000000000006</v>
          </cell>
          <cell r="D46">
            <v>234.67000000000002</v>
          </cell>
          <cell r="E46">
            <v>13.8</v>
          </cell>
          <cell r="F46">
            <v>14.999999999999998</v>
          </cell>
          <cell r="G46">
            <v>9.8400000000000016</v>
          </cell>
          <cell r="H46">
            <v>52.44</v>
          </cell>
          <cell r="I46">
            <v>338.02</v>
          </cell>
          <cell r="J46">
            <v>292.65999999999997</v>
          </cell>
          <cell r="K46">
            <v>15.5</v>
          </cell>
          <cell r="L46">
            <v>11.710000000000003</v>
          </cell>
          <cell r="M46">
            <v>10.110000000000001</v>
          </cell>
          <cell r="N46">
            <v>15.83</v>
          </cell>
          <cell r="O46">
            <v>162.38</v>
          </cell>
          <cell r="P46">
            <v>132.51999999999998</v>
          </cell>
          <cell r="Q46">
            <v>22.53</v>
          </cell>
          <cell r="R46">
            <v>4.57</v>
          </cell>
          <cell r="S46">
            <v>4.12</v>
          </cell>
          <cell r="T46">
            <v>10.92</v>
          </cell>
          <cell r="U46">
            <v>445.60999999999996</v>
          </cell>
          <cell r="V46">
            <v>413.05999999999995</v>
          </cell>
          <cell r="W46">
            <v>7.88</v>
          </cell>
          <cell r="X46">
            <v>8.23</v>
          </cell>
          <cell r="Y46">
            <v>7.8499999999999988</v>
          </cell>
        </row>
        <row r="47">
          <cell r="B47" t="str">
            <v>เชียงราย</v>
          </cell>
          <cell r="C47">
            <v>4846.2600000000011</v>
          </cell>
          <cell r="D47">
            <v>4496.01</v>
          </cell>
          <cell r="E47">
            <v>7.79</v>
          </cell>
          <cell r="F47">
            <v>1210.07</v>
          </cell>
          <cell r="G47">
            <v>1089.32</v>
          </cell>
          <cell r="H47">
            <v>11.08</v>
          </cell>
          <cell r="I47">
            <v>3509.94</v>
          </cell>
          <cell r="J47">
            <v>2971.1100000000006</v>
          </cell>
          <cell r="K47">
            <v>18.14</v>
          </cell>
          <cell r="L47">
            <v>1254.8300000000002</v>
          </cell>
          <cell r="M47">
            <v>1084.01</v>
          </cell>
          <cell r="N47">
            <v>15.76</v>
          </cell>
          <cell r="O47">
            <v>2839.1499999999996</v>
          </cell>
          <cell r="P47">
            <v>2562.2599999999998</v>
          </cell>
          <cell r="Q47">
            <v>10.81</v>
          </cell>
          <cell r="R47">
            <v>1327.1399999999999</v>
          </cell>
          <cell r="S47">
            <v>1147.6299999999999</v>
          </cell>
          <cell r="T47">
            <v>15.64</v>
          </cell>
          <cell r="U47">
            <v>6184.18</v>
          </cell>
          <cell r="V47">
            <v>5516.08</v>
          </cell>
          <cell r="W47">
            <v>12.11</v>
          </cell>
          <cell r="X47">
            <v>1676.5100000000002</v>
          </cell>
          <cell r="Y47">
            <v>1557.41</v>
          </cell>
        </row>
        <row r="48">
          <cell r="B48" t="str">
            <v>เชียงใหม่</v>
          </cell>
          <cell r="C48">
            <v>15754.55</v>
          </cell>
          <cell r="D48">
            <v>13892.96</v>
          </cell>
          <cell r="E48">
            <v>13.4</v>
          </cell>
          <cell r="F48">
            <v>7915.26</v>
          </cell>
          <cell r="G48">
            <v>6954.66</v>
          </cell>
          <cell r="H48">
            <v>13.81</v>
          </cell>
          <cell r="I48">
            <v>10720.589999999998</v>
          </cell>
          <cell r="J48">
            <v>9515.5300000000007</v>
          </cell>
          <cell r="K48">
            <v>12.66</v>
          </cell>
          <cell r="L48">
            <v>5794.0899999999992</v>
          </cell>
          <cell r="M48">
            <v>5120.51</v>
          </cell>
          <cell r="N48">
            <v>13.15</v>
          </cell>
          <cell r="O48">
            <v>8793.7100000000009</v>
          </cell>
          <cell r="P48">
            <v>8205.98</v>
          </cell>
          <cell r="Q48">
            <v>7.16</v>
          </cell>
          <cell r="R48">
            <v>7487.7799999999988</v>
          </cell>
          <cell r="S48">
            <v>6217.4900000000007</v>
          </cell>
          <cell r="T48">
            <v>20.43</v>
          </cell>
          <cell r="U48">
            <v>18421.54</v>
          </cell>
          <cell r="V48">
            <v>16945.509999999998</v>
          </cell>
          <cell r="W48">
            <v>8.7100000000000009</v>
          </cell>
          <cell r="X48">
            <v>7682.72</v>
          </cell>
          <cell r="Y48">
            <v>6904.8099999999995</v>
          </cell>
        </row>
        <row r="49">
          <cell r="B49" t="str">
            <v>พิจิตร</v>
          </cell>
          <cell r="C49">
            <v>331.94000000000005</v>
          </cell>
          <cell r="D49">
            <v>149.32</v>
          </cell>
          <cell r="E49">
            <v>122.3</v>
          </cell>
          <cell r="F49">
            <v>1.99</v>
          </cell>
          <cell r="G49">
            <v>1.4700000000000002</v>
          </cell>
          <cell r="H49">
            <v>35.369999999999997</v>
          </cell>
          <cell r="I49">
            <v>245.31</v>
          </cell>
          <cell r="J49">
            <v>111.9</v>
          </cell>
          <cell r="K49">
            <v>119.22</v>
          </cell>
          <cell r="L49">
            <v>3.27</v>
          </cell>
          <cell r="M49">
            <v>2.58</v>
          </cell>
          <cell r="N49">
            <v>26.74</v>
          </cell>
          <cell r="O49">
            <v>292.32000000000005</v>
          </cell>
          <cell r="P49">
            <v>142.11000000000001</v>
          </cell>
          <cell r="Q49">
            <v>105.7</v>
          </cell>
          <cell r="R49">
            <v>0.88</v>
          </cell>
          <cell r="S49">
            <v>0.7400000000000001</v>
          </cell>
          <cell r="T49">
            <v>18.920000000000002</v>
          </cell>
          <cell r="U49">
            <v>398.98999999999995</v>
          </cell>
          <cell r="V49">
            <v>208.99000000000004</v>
          </cell>
          <cell r="W49">
            <v>90.91</v>
          </cell>
          <cell r="X49">
            <v>2.6300000000000003</v>
          </cell>
          <cell r="Y49">
            <v>1.94</v>
          </cell>
        </row>
        <row r="50">
          <cell r="B50" t="str">
            <v>นครสวรรค์</v>
          </cell>
          <cell r="C50">
            <v>753.26999999999987</v>
          </cell>
          <cell r="D50">
            <v>517.38</v>
          </cell>
          <cell r="E50">
            <v>45.59</v>
          </cell>
          <cell r="F50">
            <v>20.99</v>
          </cell>
          <cell r="G50">
            <v>14.27</v>
          </cell>
          <cell r="H50">
            <v>47.09</v>
          </cell>
          <cell r="I50">
            <v>1097.57</v>
          </cell>
          <cell r="J50">
            <v>779.81000000000006</v>
          </cell>
          <cell r="K50">
            <v>40.75</v>
          </cell>
          <cell r="L50">
            <v>20.149999999999999</v>
          </cell>
          <cell r="M50">
            <v>14.290000000000001</v>
          </cell>
          <cell r="N50">
            <v>41.01</v>
          </cell>
          <cell r="O50">
            <v>418.31</v>
          </cell>
          <cell r="P50">
            <v>297.75</v>
          </cell>
          <cell r="Q50">
            <v>40.49</v>
          </cell>
          <cell r="R50">
            <v>6.47</v>
          </cell>
          <cell r="S50">
            <v>4.8599999999999994</v>
          </cell>
          <cell r="T50">
            <v>33.130000000000003</v>
          </cell>
          <cell r="U50">
            <v>858.35</v>
          </cell>
          <cell r="V50">
            <v>623.2600000000001</v>
          </cell>
          <cell r="W50">
            <v>37.72</v>
          </cell>
          <cell r="X50">
            <v>21.599999999999998</v>
          </cell>
          <cell r="Y50">
            <v>19.509999999999998</v>
          </cell>
        </row>
        <row r="51">
          <cell r="B51" t="str">
            <v>ตาก</v>
          </cell>
          <cell r="C51">
            <v>1432.2299999999998</v>
          </cell>
          <cell r="D51">
            <v>1238.67</v>
          </cell>
          <cell r="E51">
            <v>15.63</v>
          </cell>
          <cell r="F51">
            <v>42.42</v>
          </cell>
          <cell r="G51">
            <v>39.5</v>
          </cell>
          <cell r="H51">
            <v>7.39</v>
          </cell>
          <cell r="I51">
            <v>1512.0500000000002</v>
          </cell>
          <cell r="J51">
            <v>1341.8999999999999</v>
          </cell>
          <cell r="K51">
            <v>12.68</v>
          </cell>
          <cell r="L51">
            <v>10.790000000000001</v>
          </cell>
          <cell r="M51">
            <v>9.59</v>
          </cell>
          <cell r="N51">
            <v>12.51</v>
          </cell>
          <cell r="O51">
            <v>1071.04</v>
          </cell>
          <cell r="P51">
            <v>917.96</v>
          </cell>
          <cell r="Q51">
            <v>16.68</v>
          </cell>
          <cell r="R51">
            <v>24.869999999999997</v>
          </cell>
          <cell r="S51">
            <v>20.87</v>
          </cell>
          <cell r="T51">
            <v>19.170000000000002</v>
          </cell>
          <cell r="U51">
            <v>1673.7800000000002</v>
          </cell>
          <cell r="V51">
            <v>1505.0700000000002</v>
          </cell>
          <cell r="W51">
            <v>11.21</v>
          </cell>
          <cell r="X51">
            <v>64.55</v>
          </cell>
          <cell r="Y51">
            <v>59.870000000000005</v>
          </cell>
        </row>
        <row r="52">
          <cell r="B52" t="str">
            <v>พิษณุโลก</v>
          </cell>
          <cell r="C52">
            <v>1987.39</v>
          </cell>
          <cell r="D52">
            <v>1873.3500000000001</v>
          </cell>
          <cell r="E52">
            <v>6.09</v>
          </cell>
          <cell r="F52">
            <v>154.16</v>
          </cell>
          <cell r="G52">
            <v>148.28</v>
          </cell>
          <cell r="H52">
            <v>3.97</v>
          </cell>
          <cell r="I52">
            <v>1413.28</v>
          </cell>
          <cell r="J52">
            <v>1224.1300000000001</v>
          </cell>
          <cell r="K52">
            <v>15.45</v>
          </cell>
          <cell r="L52">
            <v>145.72999999999999</v>
          </cell>
          <cell r="M52">
            <v>128.94</v>
          </cell>
          <cell r="N52">
            <v>13.02</v>
          </cell>
          <cell r="O52">
            <v>1221.5599999999997</v>
          </cell>
          <cell r="P52">
            <v>1050.1799999999998</v>
          </cell>
          <cell r="Q52">
            <v>16.32</v>
          </cell>
          <cell r="R52">
            <v>111.67000000000002</v>
          </cell>
          <cell r="S52">
            <v>98.43</v>
          </cell>
          <cell r="T52">
            <v>13.45</v>
          </cell>
          <cell r="U52">
            <v>1780.4799999999998</v>
          </cell>
          <cell r="V52">
            <v>1633.49</v>
          </cell>
          <cell r="W52">
            <v>9</v>
          </cell>
          <cell r="X52">
            <v>283.74</v>
          </cell>
          <cell r="Y52">
            <v>270.14999999999998</v>
          </cell>
        </row>
        <row r="53">
          <cell r="B53" t="str">
            <v>พะเยา</v>
          </cell>
          <cell r="C53">
            <v>281.45999999999998</v>
          </cell>
          <cell r="D53">
            <v>234.22</v>
          </cell>
          <cell r="E53">
            <v>20.170000000000002</v>
          </cell>
          <cell r="F53">
            <v>9.0200000000000014</v>
          </cell>
          <cell r="G53">
            <v>8.15</v>
          </cell>
          <cell r="H53">
            <v>10.67</v>
          </cell>
          <cell r="I53">
            <v>159.19</v>
          </cell>
          <cell r="J53">
            <v>154.42999999999998</v>
          </cell>
          <cell r="K53">
            <v>3.08</v>
          </cell>
          <cell r="L53">
            <v>3.91</v>
          </cell>
          <cell r="M53">
            <v>3.8400000000000003</v>
          </cell>
          <cell r="N53">
            <v>1.82</v>
          </cell>
          <cell r="O53">
            <v>281.51</v>
          </cell>
          <cell r="P53">
            <v>263.68999999999994</v>
          </cell>
          <cell r="Q53">
            <v>6.76</v>
          </cell>
          <cell r="R53">
            <v>4.37</v>
          </cell>
          <cell r="S53">
            <v>3.9399999999999995</v>
          </cell>
          <cell r="T53">
            <v>10.91</v>
          </cell>
          <cell r="U53">
            <v>360.45000000000005</v>
          </cell>
          <cell r="V53">
            <v>336.55</v>
          </cell>
          <cell r="W53">
            <v>7.1</v>
          </cell>
          <cell r="X53">
            <v>14.919999999999998</v>
          </cell>
          <cell r="Y53">
            <v>14.09</v>
          </cell>
        </row>
        <row r="54">
          <cell r="B54" t="str">
            <v>เพชรบูรณ์</v>
          </cell>
          <cell r="C54">
            <v>1599.63</v>
          </cell>
          <cell r="D54">
            <v>1561.8900000000003</v>
          </cell>
          <cell r="E54">
            <v>2.42</v>
          </cell>
          <cell r="F54">
            <v>13.159999999999998</v>
          </cell>
          <cell r="G54">
            <v>13.52</v>
          </cell>
          <cell r="H54">
            <v>-2.66</v>
          </cell>
          <cell r="I54">
            <v>1284.75</v>
          </cell>
          <cell r="J54">
            <v>1197.6199999999999</v>
          </cell>
          <cell r="K54">
            <v>7.28</v>
          </cell>
          <cell r="L54">
            <v>21.660000000000004</v>
          </cell>
          <cell r="M54">
            <v>19.819999999999997</v>
          </cell>
          <cell r="N54">
            <v>9.2799999999999994</v>
          </cell>
          <cell r="O54">
            <v>925.33</v>
          </cell>
          <cell r="P54">
            <v>864.58999999999992</v>
          </cell>
          <cell r="Q54">
            <v>7.03</v>
          </cell>
          <cell r="R54">
            <v>22.490000000000002</v>
          </cell>
          <cell r="S54">
            <v>19.990000000000002</v>
          </cell>
          <cell r="T54">
            <v>12.51</v>
          </cell>
          <cell r="U54">
            <v>1905.4899999999998</v>
          </cell>
          <cell r="V54">
            <v>1737.12</v>
          </cell>
          <cell r="W54">
            <v>9.69</v>
          </cell>
          <cell r="X54">
            <v>19.859999999999996</v>
          </cell>
          <cell r="Y54">
            <v>18.329999999999998</v>
          </cell>
        </row>
        <row r="55">
          <cell r="B55" t="str">
            <v>แพร่</v>
          </cell>
          <cell r="C55">
            <v>290.44</v>
          </cell>
          <cell r="D55">
            <v>256.72999999999996</v>
          </cell>
          <cell r="E55">
            <v>13.13</v>
          </cell>
          <cell r="F55">
            <v>75.91</v>
          </cell>
          <cell r="G55">
            <v>35.379999999999995</v>
          </cell>
          <cell r="H55">
            <v>114.56</v>
          </cell>
          <cell r="I55">
            <v>235.45000000000005</v>
          </cell>
          <cell r="J55">
            <v>213.44</v>
          </cell>
          <cell r="K55">
            <v>10.31</v>
          </cell>
          <cell r="L55">
            <v>28.04</v>
          </cell>
          <cell r="M55">
            <v>24.139999999999997</v>
          </cell>
          <cell r="N55">
            <v>16.16</v>
          </cell>
          <cell r="O55">
            <v>276.35000000000002</v>
          </cell>
          <cell r="P55">
            <v>234.89999999999998</v>
          </cell>
          <cell r="Q55">
            <v>17.649999999999999</v>
          </cell>
          <cell r="R55">
            <v>17.439999999999998</v>
          </cell>
          <cell r="S55">
            <v>15.57</v>
          </cell>
          <cell r="T55">
            <v>12.01</v>
          </cell>
          <cell r="U55">
            <v>435.35999999999996</v>
          </cell>
          <cell r="V55">
            <v>399.81</v>
          </cell>
          <cell r="W55">
            <v>8.89</v>
          </cell>
          <cell r="X55">
            <v>31.630000000000003</v>
          </cell>
          <cell r="Y55">
            <v>30.19</v>
          </cell>
        </row>
        <row r="56">
          <cell r="B56" t="str">
            <v>ลำปาง</v>
          </cell>
          <cell r="C56">
            <v>496.96</v>
          </cell>
          <cell r="D56">
            <v>439.88</v>
          </cell>
          <cell r="E56">
            <v>12.98</v>
          </cell>
          <cell r="F56">
            <v>108.53000000000002</v>
          </cell>
          <cell r="G56">
            <v>99.49</v>
          </cell>
          <cell r="H56">
            <v>9.09</v>
          </cell>
          <cell r="I56">
            <v>564.41999999999996</v>
          </cell>
          <cell r="J56">
            <v>496.6</v>
          </cell>
          <cell r="K56">
            <v>13.66</v>
          </cell>
          <cell r="L56">
            <v>46.37</v>
          </cell>
          <cell r="M56">
            <v>41.21</v>
          </cell>
          <cell r="N56">
            <v>12.52</v>
          </cell>
          <cell r="O56">
            <v>575.11</v>
          </cell>
          <cell r="P56">
            <v>522.37</v>
          </cell>
          <cell r="Q56">
            <v>10.1</v>
          </cell>
          <cell r="R56">
            <v>46.069999999999993</v>
          </cell>
          <cell r="S56">
            <v>43.669999999999995</v>
          </cell>
          <cell r="T56">
            <v>5.5</v>
          </cell>
          <cell r="U56">
            <v>799.2</v>
          </cell>
          <cell r="V56">
            <v>702.5</v>
          </cell>
          <cell r="W56">
            <v>13.77</v>
          </cell>
          <cell r="X56">
            <v>168.48000000000002</v>
          </cell>
          <cell r="Y56">
            <v>159.18</v>
          </cell>
        </row>
        <row r="57">
          <cell r="B57" t="str">
            <v>ลำพูน</v>
          </cell>
          <cell r="C57">
            <v>367.3</v>
          </cell>
          <cell r="D57">
            <v>296.57</v>
          </cell>
          <cell r="E57">
            <v>23.85</v>
          </cell>
          <cell r="F57">
            <v>24.669999999999998</v>
          </cell>
          <cell r="G57">
            <v>21.700000000000003</v>
          </cell>
          <cell r="H57">
            <v>13.69</v>
          </cell>
          <cell r="I57">
            <v>278.77</v>
          </cell>
          <cell r="J57">
            <v>232.32999999999998</v>
          </cell>
          <cell r="K57">
            <v>19.989999999999998</v>
          </cell>
          <cell r="L57">
            <v>9.5599999999999987</v>
          </cell>
          <cell r="M57">
            <v>8.08</v>
          </cell>
          <cell r="N57">
            <v>18.32</v>
          </cell>
          <cell r="O57">
            <v>205.2</v>
          </cell>
          <cell r="P57">
            <v>174.71</v>
          </cell>
          <cell r="Q57">
            <v>17.45</v>
          </cell>
          <cell r="R57">
            <v>5.2</v>
          </cell>
          <cell r="S57">
            <v>4.4200000000000008</v>
          </cell>
          <cell r="T57">
            <v>17.649999999999999</v>
          </cell>
          <cell r="U57">
            <v>425.63000000000005</v>
          </cell>
          <cell r="V57">
            <v>395.68</v>
          </cell>
          <cell r="W57">
            <v>7.57</v>
          </cell>
          <cell r="X57">
            <v>19.79</v>
          </cell>
          <cell r="Y57">
            <v>18.53</v>
          </cell>
        </row>
        <row r="58">
          <cell r="B58" t="str">
            <v>แม่ฮ่องสอน</v>
          </cell>
          <cell r="C58">
            <v>711.08999999999992</v>
          </cell>
          <cell r="D58">
            <v>645.41999999999996</v>
          </cell>
          <cell r="E58">
            <v>10.17</v>
          </cell>
          <cell r="F58">
            <v>436.4</v>
          </cell>
          <cell r="G58">
            <v>407.33000000000004</v>
          </cell>
          <cell r="H58">
            <v>7.14</v>
          </cell>
          <cell r="I58">
            <v>446.23</v>
          </cell>
          <cell r="J58">
            <v>398.85999999999996</v>
          </cell>
          <cell r="K58">
            <v>11.88</v>
          </cell>
          <cell r="L58">
            <v>415.66</v>
          </cell>
          <cell r="M58">
            <v>357.10999999999996</v>
          </cell>
          <cell r="N58">
            <v>16.399999999999999</v>
          </cell>
          <cell r="O58">
            <v>203.80999999999997</v>
          </cell>
          <cell r="P58">
            <v>183.86</v>
          </cell>
          <cell r="Q58">
            <v>10.85</v>
          </cell>
          <cell r="R58">
            <v>234.63000000000002</v>
          </cell>
          <cell r="S58">
            <v>218.17000000000002</v>
          </cell>
          <cell r="T58">
            <v>7.54</v>
          </cell>
          <cell r="U58">
            <v>947.71</v>
          </cell>
          <cell r="V58">
            <v>872.08</v>
          </cell>
          <cell r="W58">
            <v>8.67</v>
          </cell>
          <cell r="X58">
            <v>396.16000000000008</v>
          </cell>
          <cell r="Y58">
            <v>376.59000000000003</v>
          </cell>
        </row>
        <row r="59">
          <cell r="B59" t="str">
            <v>อุตรดิตถ์</v>
          </cell>
          <cell r="C59">
            <v>452.77</v>
          </cell>
          <cell r="D59">
            <v>395.38</v>
          </cell>
          <cell r="E59">
            <v>14.52</v>
          </cell>
          <cell r="F59">
            <v>4.2900000000000009</v>
          </cell>
          <cell r="G59">
            <v>3.7000000000000006</v>
          </cell>
          <cell r="H59">
            <v>15.95</v>
          </cell>
          <cell r="I59">
            <v>373.77000000000004</v>
          </cell>
          <cell r="J59">
            <v>308.89</v>
          </cell>
          <cell r="K59">
            <v>21</v>
          </cell>
          <cell r="L59">
            <v>1.49</v>
          </cell>
          <cell r="M59">
            <v>1.1900000000000004</v>
          </cell>
          <cell r="N59">
            <v>25.21</v>
          </cell>
          <cell r="O59">
            <v>328.97</v>
          </cell>
          <cell r="P59">
            <v>289.26000000000005</v>
          </cell>
          <cell r="Q59">
            <v>13.73</v>
          </cell>
          <cell r="R59">
            <v>2.9</v>
          </cell>
          <cell r="S59">
            <v>2.5899999999999994</v>
          </cell>
          <cell r="T59">
            <v>11.97</v>
          </cell>
          <cell r="U59">
            <v>384.88</v>
          </cell>
          <cell r="V59">
            <v>344.09000000000003</v>
          </cell>
          <cell r="W59">
            <v>11.85</v>
          </cell>
          <cell r="X59">
            <v>2.66</v>
          </cell>
          <cell r="Y59">
            <v>2.44</v>
          </cell>
        </row>
        <row r="60">
          <cell r="B60" t="str">
            <v>อุทัยธานี</v>
          </cell>
          <cell r="C60">
            <v>271.20000000000005</v>
          </cell>
          <cell r="D60">
            <v>178.32999999999998</v>
          </cell>
          <cell r="E60">
            <v>52.08</v>
          </cell>
          <cell r="F60">
            <v>2.14</v>
          </cell>
          <cell r="G60">
            <v>1.84</v>
          </cell>
          <cell r="H60">
            <v>16.3</v>
          </cell>
          <cell r="I60">
            <v>233.29999999999998</v>
          </cell>
          <cell r="J60">
            <v>131.52000000000001</v>
          </cell>
          <cell r="K60">
            <v>77.39</v>
          </cell>
          <cell r="L60">
            <v>4.4300000000000006</v>
          </cell>
          <cell r="M60">
            <v>2.83</v>
          </cell>
          <cell r="N60">
            <v>56.54</v>
          </cell>
          <cell r="O60">
            <v>154.57</v>
          </cell>
          <cell r="P60">
            <v>119.63000000000001</v>
          </cell>
          <cell r="Q60">
            <v>29.21</v>
          </cell>
          <cell r="R60">
            <v>3.7800000000000002</v>
          </cell>
          <cell r="S60">
            <v>3.02</v>
          </cell>
          <cell r="T60">
            <v>25.17</v>
          </cell>
          <cell r="U60">
            <v>327.46000000000004</v>
          </cell>
          <cell r="V60">
            <v>236.37</v>
          </cell>
          <cell r="W60">
            <v>38.54</v>
          </cell>
          <cell r="X60">
            <v>3.5200000000000005</v>
          </cell>
          <cell r="Y60">
            <v>2.95</v>
          </cell>
        </row>
        <row r="61">
          <cell r="B61" t="str">
            <v>สุโขทัย</v>
          </cell>
          <cell r="C61">
            <v>389.73999999999995</v>
          </cell>
          <cell r="D61">
            <v>332.66999999999996</v>
          </cell>
          <cell r="E61">
            <v>17.16</v>
          </cell>
          <cell r="F61">
            <v>304.90000000000003</v>
          </cell>
          <cell r="G61">
            <v>279.33999999999997</v>
          </cell>
          <cell r="H61">
            <v>9.15</v>
          </cell>
          <cell r="I61">
            <v>524.09</v>
          </cell>
          <cell r="J61">
            <v>467.21</v>
          </cell>
          <cell r="K61">
            <v>12.17</v>
          </cell>
          <cell r="L61">
            <v>178.32999999999998</v>
          </cell>
          <cell r="M61">
            <v>156.61999999999998</v>
          </cell>
          <cell r="N61">
            <v>13.86</v>
          </cell>
          <cell r="O61">
            <v>252.65</v>
          </cell>
          <cell r="P61">
            <v>213.95999999999998</v>
          </cell>
          <cell r="Q61">
            <v>18.079999999999998</v>
          </cell>
          <cell r="R61">
            <v>226.66</v>
          </cell>
          <cell r="S61">
            <v>197.85999999999996</v>
          </cell>
          <cell r="T61">
            <v>14.56</v>
          </cell>
          <cell r="U61">
            <v>935.53000000000009</v>
          </cell>
          <cell r="V61">
            <v>893.94</v>
          </cell>
          <cell r="W61">
            <v>4.6500000000000004</v>
          </cell>
          <cell r="X61">
            <v>220.4</v>
          </cell>
          <cell r="Y61">
            <v>209.28</v>
          </cell>
        </row>
        <row r="62">
          <cell r="B62" t="str">
            <v>น่าน</v>
          </cell>
          <cell r="C62">
            <v>608.82999999999993</v>
          </cell>
          <cell r="D62">
            <v>506.57999999999993</v>
          </cell>
          <cell r="E62">
            <v>20.18</v>
          </cell>
          <cell r="F62">
            <v>24.009999999999998</v>
          </cell>
          <cell r="G62">
            <v>21.37</v>
          </cell>
          <cell r="H62">
            <v>12.35</v>
          </cell>
          <cell r="I62">
            <v>576.47000000000014</v>
          </cell>
          <cell r="J62">
            <v>446.75</v>
          </cell>
          <cell r="K62">
            <v>29.04</v>
          </cell>
          <cell r="L62">
            <v>13.86</v>
          </cell>
          <cell r="M62">
            <v>10.6</v>
          </cell>
          <cell r="N62">
            <v>30.75</v>
          </cell>
          <cell r="O62">
            <v>275.45999999999998</v>
          </cell>
          <cell r="P62">
            <v>231.68</v>
          </cell>
          <cell r="Q62">
            <v>18.899999999999999</v>
          </cell>
          <cell r="R62">
            <v>9.3400000000000016</v>
          </cell>
          <cell r="S62">
            <v>7.9200000000000008</v>
          </cell>
          <cell r="T62">
            <v>17.93</v>
          </cell>
          <cell r="U62">
            <v>421.26999999999992</v>
          </cell>
          <cell r="V62">
            <v>378.6</v>
          </cell>
          <cell r="W62">
            <v>11.27</v>
          </cell>
          <cell r="X62">
            <v>26.78</v>
          </cell>
          <cell r="Y62">
            <v>23.78</v>
          </cell>
        </row>
        <row r="63">
          <cell r="B63" t="str">
            <v>กาฬสินธุ์</v>
          </cell>
          <cell r="C63">
            <v>143.43</v>
          </cell>
          <cell r="D63">
            <v>135.56</v>
          </cell>
          <cell r="E63">
            <v>5.81</v>
          </cell>
          <cell r="F63">
            <v>1.64</v>
          </cell>
          <cell r="G63">
            <v>1.5000000000000002</v>
          </cell>
          <cell r="H63">
            <v>9.33</v>
          </cell>
          <cell r="I63">
            <v>210.70000000000002</v>
          </cell>
          <cell r="J63">
            <v>196.05999999999997</v>
          </cell>
          <cell r="K63">
            <v>7.47</v>
          </cell>
          <cell r="L63">
            <v>1.5499999999999998</v>
          </cell>
          <cell r="M63">
            <v>1.4200000000000002</v>
          </cell>
          <cell r="N63">
            <v>9.15</v>
          </cell>
          <cell r="O63">
            <v>219.95999999999998</v>
          </cell>
          <cell r="P63">
            <v>191.08</v>
          </cell>
          <cell r="Q63">
            <v>15.11</v>
          </cell>
          <cell r="R63">
            <v>1.3700000000000003</v>
          </cell>
          <cell r="S63">
            <v>1.1000000000000003</v>
          </cell>
          <cell r="T63">
            <v>24.55</v>
          </cell>
          <cell r="U63">
            <v>219.09</v>
          </cell>
          <cell r="V63">
            <v>207.85999999999999</v>
          </cell>
          <cell r="W63">
            <v>5.4</v>
          </cell>
          <cell r="X63">
            <v>2.06</v>
          </cell>
          <cell r="Y63">
            <v>1.96</v>
          </cell>
        </row>
        <row r="64">
          <cell r="B64" t="str">
            <v>ขอนแก่น</v>
          </cell>
          <cell r="C64">
            <v>2722.39</v>
          </cell>
          <cell r="D64">
            <v>2547.25</v>
          </cell>
          <cell r="E64">
            <v>6.88</v>
          </cell>
          <cell r="F64">
            <v>39.580000000000005</v>
          </cell>
          <cell r="G64">
            <v>38.019999999999996</v>
          </cell>
          <cell r="H64">
            <v>4.0999999999999996</v>
          </cell>
          <cell r="I64">
            <v>2360.2900000000004</v>
          </cell>
          <cell r="J64">
            <v>2144.31</v>
          </cell>
          <cell r="K64">
            <v>10.07</v>
          </cell>
          <cell r="L64">
            <v>78.38000000000001</v>
          </cell>
          <cell r="M64">
            <v>74.87</v>
          </cell>
          <cell r="N64">
            <v>4.6900000000000004</v>
          </cell>
          <cell r="O64">
            <v>2304.6</v>
          </cell>
          <cell r="P64">
            <v>2047.4499999999998</v>
          </cell>
          <cell r="Q64">
            <v>12.56</v>
          </cell>
          <cell r="R64">
            <v>63.400000000000006</v>
          </cell>
          <cell r="S64">
            <v>57.180000000000007</v>
          </cell>
          <cell r="T64">
            <v>10.88</v>
          </cell>
          <cell r="U64">
            <v>3161.35</v>
          </cell>
          <cell r="V64">
            <v>3008.37</v>
          </cell>
          <cell r="W64">
            <v>5.09</v>
          </cell>
          <cell r="X64">
            <v>26.41</v>
          </cell>
          <cell r="Y64">
            <v>24.959999999999997</v>
          </cell>
        </row>
        <row r="65">
          <cell r="B65" t="str">
            <v>ชัยภูมิ</v>
          </cell>
          <cell r="C65">
            <v>274.69</v>
          </cell>
          <cell r="D65">
            <v>225.45</v>
          </cell>
          <cell r="E65">
            <v>21.84</v>
          </cell>
          <cell r="F65">
            <v>3.0699999999999994</v>
          </cell>
          <cell r="G65">
            <v>2.8800000000000003</v>
          </cell>
          <cell r="H65">
            <v>6.6</v>
          </cell>
          <cell r="I65">
            <v>345.84000000000003</v>
          </cell>
          <cell r="J65">
            <v>321.18999999999994</v>
          </cell>
          <cell r="K65">
            <v>7.67</v>
          </cell>
          <cell r="L65">
            <v>4.7</v>
          </cell>
          <cell r="M65">
            <v>4.46</v>
          </cell>
          <cell r="N65">
            <v>5.38</v>
          </cell>
          <cell r="O65">
            <v>422.84999999999997</v>
          </cell>
          <cell r="P65">
            <v>388.44</v>
          </cell>
          <cell r="Q65">
            <v>8.86</v>
          </cell>
          <cell r="R65">
            <v>3.7500000000000004</v>
          </cell>
          <cell r="S65">
            <v>3.4400000000000004</v>
          </cell>
          <cell r="T65">
            <v>9.01</v>
          </cell>
          <cell r="U65">
            <v>408.4</v>
          </cell>
          <cell r="V65">
            <v>348.54</v>
          </cell>
          <cell r="W65">
            <v>17.170000000000002</v>
          </cell>
          <cell r="X65">
            <v>4.55</v>
          </cell>
          <cell r="Y65">
            <v>3.97</v>
          </cell>
        </row>
        <row r="66">
          <cell r="B66" t="str">
            <v>นครพนม</v>
          </cell>
          <cell r="C66">
            <v>411.69</v>
          </cell>
          <cell r="D66">
            <v>364.47</v>
          </cell>
          <cell r="E66">
            <v>12.96</v>
          </cell>
          <cell r="F66">
            <v>16.63</v>
          </cell>
          <cell r="G66">
            <v>15.18</v>
          </cell>
          <cell r="H66">
            <v>9.5500000000000007</v>
          </cell>
          <cell r="I66">
            <v>343.11</v>
          </cell>
          <cell r="J66">
            <v>321.16000000000003</v>
          </cell>
          <cell r="K66">
            <v>6.83</v>
          </cell>
          <cell r="L66">
            <v>29.91</v>
          </cell>
          <cell r="M66">
            <v>27.22</v>
          </cell>
          <cell r="N66">
            <v>9.8800000000000008</v>
          </cell>
          <cell r="O66">
            <v>354.10000000000008</v>
          </cell>
          <cell r="P66">
            <v>305.2</v>
          </cell>
          <cell r="Q66">
            <v>16.02</v>
          </cell>
          <cell r="R66">
            <v>19.18</v>
          </cell>
          <cell r="S66">
            <v>17.599999999999998</v>
          </cell>
          <cell r="T66">
            <v>8.98</v>
          </cell>
          <cell r="U66">
            <v>357.28000000000003</v>
          </cell>
          <cell r="V66">
            <v>333.72999999999996</v>
          </cell>
          <cell r="W66">
            <v>7.06</v>
          </cell>
          <cell r="X66">
            <v>23.830000000000002</v>
          </cell>
          <cell r="Y66">
            <v>22.68</v>
          </cell>
        </row>
        <row r="67">
          <cell r="B67" t="str">
            <v>นครราชสีมา</v>
          </cell>
          <cell r="C67">
            <v>4238.22</v>
          </cell>
          <cell r="D67">
            <v>3471.12</v>
          </cell>
          <cell r="E67">
            <v>22.1</v>
          </cell>
          <cell r="F67">
            <v>112.3</v>
          </cell>
          <cell r="G67">
            <v>104.81</v>
          </cell>
          <cell r="H67">
            <v>7.15</v>
          </cell>
          <cell r="I67">
            <v>3721.9400000000005</v>
          </cell>
          <cell r="J67">
            <v>3171.66</v>
          </cell>
          <cell r="K67">
            <v>0</v>
          </cell>
          <cell r="L67">
            <v>130.26</v>
          </cell>
          <cell r="M67">
            <v>121.72000000000001</v>
          </cell>
          <cell r="N67">
            <v>7.02</v>
          </cell>
          <cell r="O67">
            <v>4113.04</v>
          </cell>
          <cell r="P67">
            <v>3416.62</v>
          </cell>
          <cell r="Q67">
            <v>20.38</v>
          </cell>
          <cell r="R67">
            <v>124.33</v>
          </cell>
          <cell r="S67">
            <v>110.65</v>
          </cell>
          <cell r="T67">
            <v>12.36</v>
          </cell>
          <cell r="U67">
            <v>3251.66</v>
          </cell>
          <cell r="V67">
            <v>2999.7</v>
          </cell>
          <cell r="W67">
            <v>8.4</v>
          </cell>
          <cell r="X67">
            <v>126.46000000000001</v>
          </cell>
          <cell r="Y67">
            <v>114.98</v>
          </cell>
        </row>
        <row r="68">
          <cell r="B68" t="str">
            <v>บุรีรัมย์</v>
          </cell>
          <cell r="C68">
            <v>574.07000000000005</v>
          </cell>
          <cell r="D68">
            <v>503.23</v>
          </cell>
          <cell r="E68">
            <v>14.08</v>
          </cell>
          <cell r="F68">
            <v>10.55</v>
          </cell>
          <cell r="G68">
            <v>9.629999999999999</v>
          </cell>
          <cell r="H68">
            <v>9.5500000000000007</v>
          </cell>
          <cell r="I68">
            <v>552.61</v>
          </cell>
          <cell r="J68">
            <v>495.23000000000008</v>
          </cell>
          <cell r="K68">
            <v>11.59</v>
          </cell>
          <cell r="L68">
            <v>10.849999999999998</v>
          </cell>
          <cell r="M68">
            <v>9.74</v>
          </cell>
          <cell r="N68">
            <v>11.4</v>
          </cell>
          <cell r="O68">
            <v>413.05</v>
          </cell>
          <cell r="P68">
            <v>339.16</v>
          </cell>
          <cell r="Q68">
            <v>21.79</v>
          </cell>
          <cell r="R68">
            <v>10.670000000000002</v>
          </cell>
          <cell r="S68">
            <v>8.58</v>
          </cell>
          <cell r="T68">
            <v>24.36</v>
          </cell>
          <cell r="U68">
            <v>461.41</v>
          </cell>
          <cell r="V68">
            <v>385.75</v>
          </cell>
          <cell r="W68">
            <v>19.61</v>
          </cell>
          <cell r="X68">
            <v>6.1599999999999993</v>
          </cell>
          <cell r="Y68">
            <v>5.21</v>
          </cell>
        </row>
        <row r="69">
          <cell r="B69" t="str">
            <v>มหาสารคาม</v>
          </cell>
          <cell r="C69">
            <v>151.20999999999998</v>
          </cell>
          <cell r="D69">
            <v>145.33999999999997</v>
          </cell>
          <cell r="E69">
            <v>4.04</v>
          </cell>
          <cell r="F69">
            <v>3.2100000000000004</v>
          </cell>
          <cell r="G69">
            <v>3.0200000000000005</v>
          </cell>
          <cell r="H69">
            <v>6.29</v>
          </cell>
          <cell r="I69">
            <v>205.53000000000006</v>
          </cell>
          <cell r="J69">
            <v>195.44</v>
          </cell>
          <cell r="K69">
            <v>5.16</v>
          </cell>
          <cell r="L69">
            <v>3.06</v>
          </cell>
          <cell r="M69">
            <v>2.81</v>
          </cell>
          <cell r="N69">
            <v>8.9</v>
          </cell>
          <cell r="O69">
            <v>132.88</v>
          </cell>
          <cell r="P69">
            <v>124.7</v>
          </cell>
          <cell r="Q69">
            <v>6.56</v>
          </cell>
          <cell r="R69">
            <v>2.0499999999999998</v>
          </cell>
          <cell r="S69">
            <v>1.97</v>
          </cell>
          <cell r="T69">
            <v>4.0599999999999996</v>
          </cell>
          <cell r="U69">
            <v>170.06</v>
          </cell>
          <cell r="V69">
            <v>167.8</v>
          </cell>
          <cell r="W69">
            <v>1.35</v>
          </cell>
          <cell r="X69">
            <v>5.3000000000000007</v>
          </cell>
          <cell r="Y69">
            <v>5.57</v>
          </cell>
        </row>
        <row r="70">
          <cell r="B70" t="str">
            <v>มุกดาหาร</v>
          </cell>
          <cell r="C70">
            <v>695.42</v>
          </cell>
          <cell r="D70">
            <v>526.16</v>
          </cell>
          <cell r="E70">
            <v>32.17</v>
          </cell>
          <cell r="F70">
            <v>59.27</v>
          </cell>
          <cell r="G70">
            <v>56.35</v>
          </cell>
          <cell r="H70">
            <v>5.18</v>
          </cell>
          <cell r="I70">
            <v>452.28999999999996</v>
          </cell>
          <cell r="J70">
            <v>343.49999999999994</v>
          </cell>
          <cell r="K70">
            <v>31.67</v>
          </cell>
          <cell r="L70">
            <v>76.36</v>
          </cell>
          <cell r="M70">
            <v>60.499999999999993</v>
          </cell>
          <cell r="N70">
            <v>26.21</v>
          </cell>
          <cell r="O70">
            <v>632.09</v>
          </cell>
          <cell r="P70">
            <v>419.78</v>
          </cell>
          <cell r="Q70">
            <v>50.58</v>
          </cell>
          <cell r="R70">
            <v>72.42</v>
          </cell>
          <cell r="S70">
            <v>57.940000000000005</v>
          </cell>
          <cell r="T70">
            <v>24.99</v>
          </cell>
          <cell r="U70">
            <v>576.91999999999996</v>
          </cell>
          <cell r="V70">
            <v>461.67000000000007</v>
          </cell>
          <cell r="W70">
            <v>24.96</v>
          </cell>
          <cell r="X70">
            <v>83.52000000000001</v>
          </cell>
          <cell r="Y70">
            <v>69.169999999999987</v>
          </cell>
        </row>
        <row r="71">
          <cell r="B71" t="str">
            <v>ร้อยเอ็ด</v>
          </cell>
          <cell r="C71">
            <v>181.71</v>
          </cell>
          <cell r="D71">
            <v>172.07</v>
          </cell>
          <cell r="E71">
            <v>5.6</v>
          </cell>
          <cell r="F71">
            <v>2.87</v>
          </cell>
          <cell r="G71">
            <v>2.8600000000000003</v>
          </cell>
          <cell r="H71">
            <v>0.35</v>
          </cell>
          <cell r="I71">
            <v>221.92</v>
          </cell>
          <cell r="J71">
            <v>198.87</v>
          </cell>
          <cell r="K71">
            <v>11.59</v>
          </cell>
          <cell r="L71">
            <v>3.36</v>
          </cell>
          <cell r="M71">
            <v>2.9200000000000004</v>
          </cell>
          <cell r="N71">
            <v>15.07</v>
          </cell>
          <cell r="O71">
            <v>247.81</v>
          </cell>
          <cell r="P71">
            <v>229.5</v>
          </cell>
          <cell r="Q71">
            <v>7.98</v>
          </cell>
          <cell r="R71">
            <v>1.1400000000000001</v>
          </cell>
          <cell r="S71">
            <v>0.98</v>
          </cell>
          <cell r="T71">
            <v>16.329999999999998</v>
          </cell>
          <cell r="U71">
            <v>349.06</v>
          </cell>
          <cell r="V71">
            <v>334</v>
          </cell>
          <cell r="W71">
            <v>4.51</v>
          </cell>
          <cell r="X71">
            <v>1.8700000000000003</v>
          </cell>
          <cell r="Y71">
            <v>1.7900000000000003</v>
          </cell>
        </row>
        <row r="72">
          <cell r="B72" t="str">
            <v>เลย</v>
          </cell>
          <cell r="C72">
            <v>810.95</v>
          </cell>
          <cell r="D72">
            <v>624.44999999999993</v>
          </cell>
          <cell r="E72">
            <v>29.87</v>
          </cell>
          <cell r="F72">
            <v>16.86</v>
          </cell>
          <cell r="G72">
            <v>15.540000000000003</v>
          </cell>
          <cell r="H72">
            <v>8.49</v>
          </cell>
          <cell r="I72">
            <v>718.23</v>
          </cell>
          <cell r="J72">
            <v>673.79000000000008</v>
          </cell>
          <cell r="K72">
            <v>6.6</v>
          </cell>
          <cell r="L72">
            <v>18.869999999999997</v>
          </cell>
          <cell r="M72">
            <v>15.39</v>
          </cell>
          <cell r="N72">
            <v>22.61</v>
          </cell>
          <cell r="O72">
            <v>656.27</v>
          </cell>
          <cell r="P72">
            <v>581.02</v>
          </cell>
          <cell r="Q72">
            <v>12.95</v>
          </cell>
          <cell r="R72">
            <v>22.549999999999997</v>
          </cell>
          <cell r="S72">
            <v>19.760000000000002</v>
          </cell>
          <cell r="T72">
            <v>14.12</v>
          </cell>
          <cell r="U72">
            <v>1065.6400000000001</v>
          </cell>
          <cell r="V72">
            <v>711.82</v>
          </cell>
          <cell r="W72">
            <v>49.71</v>
          </cell>
          <cell r="X72">
            <v>37.770000000000003</v>
          </cell>
          <cell r="Y72">
            <v>33.699999999999996</v>
          </cell>
        </row>
        <row r="73">
          <cell r="B73" t="str">
            <v>ศรีสะเกษ</v>
          </cell>
          <cell r="C73">
            <v>634.5</v>
          </cell>
          <cell r="D73">
            <v>595.08999999999992</v>
          </cell>
          <cell r="E73">
            <v>6.62</v>
          </cell>
          <cell r="F73">
            <v>12.560000000000002</v>
          </cell>
          <cell r="G73">
            <v>12.24</v>
          </cell>
          <cell r="H73">
            <v>2.61</v>
          </cell>
          <cell r="I73">
            <v>455.39000000000004</v>
          </cell>
          <cell r="J73">
            <v>433.61</v>
          </cell>
          <cell r="K73">
            <v>5.0199999999999996</v>
          </cell>
          <cell r="L73">
            <v>11.54</v>
          </cell>
          <cell r="M73">
            <v>10.96</v>
          </cell>
          <cell r="N73">
            <v>5.29</v>
          </cell>
          <cell r="O73">
            <v>319.32</v>
          </cell>
          <cell r="P73">
            <v>285.91000000000003</v>
          </cell>
          <cell r="Q73">
            <v>11.69</v>
          </cell>
          <cell r="R73">
            <v>12.089999999999998</v>
          </cell>
          <cell r="S73">
            <v>10.59</v>
          </cell>
          <cell r="T73">
            <v>14.16</v>
          </cell>
          <cell r="U73">
            <v>313.53000000000003</v>
          </cell>
          <cell r="V73">
            <v>293.95000000000005</v>
          </cell>
          <cell r="W73">
            <v>6.66</v>
          </cell>
          <cell r="X73">
            <v>7.6899999999999995</v>
          </cell>
          <cell r="Y73">
            <v>7.0200000000000005</v>
          </cell>
        </row>
        <row r="74">
          <cell r="B74" t="str">
            <v>สุรินทร์</v>
          </cell>
          <cell r="C74">
            <v>651.77</v>
          </cell>
          <cell r="D74">
            <v>611.91999999999996</v>
          </cell>
          <cell r="E74">
            <v>6.51</v>
          </cell>
          <cell r="F74">
            <v>20.669999999999995</v>
          </cell>
          <cell r="G74">
            <v>20.399999999999999</v>
          </cell>
          <cell r="H74">
            <v>1.32</v>
          </cell>
          <cell r="I74">
            <v>430.45999999999992</v>
          </cell>
          <cell r="J74">
            <v>398.94</v>
          </cell>
          <cell r="K74">
            <v>7.9</v>
          </cell>
          <cell r="L74">
            <v>17.39</v>
          </cell>
          <cell r="M74">
            <v>15.94</v>
          </cell>
          <cell r="N74">
            <v>9.1</v>
          </cell>
          <cell r="O74">
            <v>412.78999999999996</v>
          </cell>
          <cell r="P74">
            <v>379.76</v>
          </cell>
          <cell r="Q74">
            <v>8.6999999999999993</v>
          </cell>
          <cell r="R74">
            <v>9.2100000000000009</v>
          </cell>
          <cell r="S74">
            <v>8.51</v>
          </cell>
          <cell r="T74">
            <v>8.23</v>
          </cell>
          <cell r="U74">
            <v>653.67000000000007</v>
          </cell>
          <cell r="V74">
            <v>597.28000000000009</v>
          </cell>
          <cell r="W74">
            <v>9.44</v>
          </cell>
          <cell r="X74">
            <v>13.75</v>
          </cell>
          <cell r="Y74">
            <v>12.8</v>
          </cell>
        </row>
        <row r="75">
          <cell r="B75" t="str">
            <v>หนองคาย</v>
          </cell>
          <cell r="C75">
            <v>887.78999999999985</v>
          </cell>
          <cell r="D75">
            <v>789.16000000000008</v>
          </cell>
          <cell r="E75">
            <v>12.5</v>
          </cell>
          <cell r="F75">
            <v>185.89</v>
          </cell>
          <cell r="G75">
            <v>176.32000000000002</v>
          </cell>
          <cell r="H75">
            <v>5.43</v>
          </cell>
          <cell r="I75">
            <v>1034.08</v>
          </cell>
          <cell r="J75">
            <v>931.29000000000008</v>
          </cell>
          <cell r="K75">
            <v>11.04</v>
          </cell>
          <cell r="L75">
            <v>167.81</v>
          </cell>
          <cell r="M75">
            <v>152.19999999999999</v>
          </cell>
          <cell r="N75">
            <v>10.26</v>
          </cell>
          <cell r="O75">
            <v>825.20999999999981</v>
          </cell>
          <cell r="P75">
            <v>747.84</v>
          </cell>
          <cell r="Q75">
            <v>10.35</v>
          </cell>
          <cell r="R75">
            <v>167.06</v>
          </cell>
          <cell r="S75">
            <v>153.92000000000002</v>
          </cell>
          <cell r="T75">
            <v>8.5399999999999991</v>
          </cell>
          <cell r="U75">
            <v>1100.54</v>
          </cell>
          <cell r="V75">
            <v>1081.27</v>
          </cell>
          <cell r="W75">
            <v>1.78</v>
          </cell>
          <cell r="X75">
            <v>139.31000000000003</v>
          </cell>
          <cell r="Y75">
            <v>144.79999999999998</v>
          </cell>
        </row>
        <row r="76">
          <cell r="B76" t="str">
            <v>บึงกาฬ</v>
          </cell>
          <cell r="C76">
            <v>274.38</v>
          </cell>
          <cell r="D76">
            <v>229.39000000000001</v>
          </cell>
          <cell r="E76">
            <v>19.61</v>
          </cell>
          <cell r="F76">
            <v>1.26</v>
          </cell>
          <cell r="G76">
            <v>1.17</v>
          </cell>
          <cell r="H76">
            <v>7.69</v>
          </cell>
          <cell r="I76">
            <v>168.4</v>
          </cell>
          <cell r="J76">
            <v>141.56</v>
          </cell>
          <cell r="K76">
            <v>18.96</v>
          </cell>
          <cell r="L76">
            <v>3.8600000000000003</v>
          </cell>
          <cell r="M76">
            <v>3.3600000000000003</v>
          </cell>
          <cell r="N76">
            <v>14.88</v>
          </cell>
          <cell r="O76">
            <v>163.14999999999998</v>
          </cell>
          <cell r="P76">
            <v>145.79</v>
          </cell>
          <cell r="Q76">
            <v>11.91</v>
          </cell>
          <cell r="R76">
            <v>3.11</v>
          </cell>
          <cell r="S76">
            <v>2.87</v>
          </cell>
          <cell r="T76">
            <v>8.36</v>
          </cell>
          <cell r="U76">
            <v>222.25</v>
          </cell>
          <cell r="V76">
            <v>189.82</v>
          </cell>
          <cell r="W76">
            <v>17.079999999999998</v>
          </cell>
          <cell r="X76">
            <v>2.54</v>
          </cell>
          <cell r="Y76">
            <v>2.12</v>
          </cell>
        </row>
        <row r="77">
          <cell r="B77" t="str">
            <v>อุดรธานี</v>
          </cell>
          <cell r="C77">
            <v>1322.35</v>
          </cell>
          <cell r="D77">
            <v>1242.0599999999997</v>
          </cell>
          <cell r="E77">
            <v>6.46</v>
          </cell>
          <cell r="F77">
            <v>156.73999999999998</v>
          </cell>
          <cell r="G77">
            <v>152.62</v>
          </cell>
          <cell r="H77">
            <v>2.7</v>
          </cell>
          <cell r="I77">
            <v>1803.5699999999997</v>
          </cell>
          <cell r="J77">
            <v>1592.6799999999998</v>
          </cell>
          <cell r="K77">
            <v>13.24</v>
          </cell>
          <cell r="L77">
            <v>122.86</v>
          </cell>
          <cell r="M77">
            <v>116.37</v>
          </cell>
          <cell r="N77">
            <v>5.58</v>
          </cell>
          <cell r="O77">
            <v>2225.17</v>
          </cell>
          <cell r="P77">
            <v>2017.18</v>
          </cell>
          <cell r="Q77">
            <v>10.31</v>
          </cell>
          <cell r="R77">
            <v>112.58</v>
          </cell>
          <cell r="S77">
            <v>105.4</v>
          </cell>
          <cell r="T77">
            <v>6.81</v>
          </cell>
          <cell r="U77">
            <v>2243.67</v>
          </cell>
          <cell r="V77">
            <v>2134.1799999999994</v>
          </cell>
          <cell r="W77">
            <v>5.13</v>
          </cell>
          <cell r="X77">
            <v>97.76</v>
          </cell>
          <cell r="Y77">
            <v>92.88</v>
          </cell>
        </row>
        <row r="78">
          <cell r="B78" t="str">
            <v>อุบลราชธานี</v>
          </cell>
          <cell r="C78">
            <v>1566.4999999999998</v>
          </cell>
          <cell r="D78">
            <v>1500.71</v>
          </cell>
          <cell r="E78">
            <v>4.38</v>
          </cell>
          <cell r="F78">
            <v>164.26000000000002</v>
          </cell>
          <cell r="G78">
            <v>161.09</v>
          </cell>
          <cell r="H78">
            <v>1.97</v>
          </cell>
          <cell r="I78">
            <v>1170.2199999999998</v>
          </cell>
          <cell r="J78">
            <v>1141.7800000000002</v>
          </cell>
          <cell r="K78">
            <v>2.4900000000000002</v>
          </cell>
          <cell r="L78">
            <v>106.74000000000001</v>
          </cell>
          <cell r="M78">
            <v>98.449999999999989</v>
          </cell>
          <cell r="N78">
            <v>8.42</v>
          </cell>
          <cell r="O78">
            <v>863.00000000000011</v>
          </cell>
          <cell r="P78">
            <v>812.57999999999993</v>
          </cell>
          <cell r="Q78">
            <v>6.2</v>
          </cell>
          <cell r="R78">
            <v>86.47</v>
          </cell>
          <cell r="S78">
            <v>82.17</v>
          </cell>
          <cell r="T78">
            <v>5.23</v>
          </cell>
          <cell r="U78">
            <v>1637.3899999999999</v>
          </cell>
          <cell r="V78">
            <v>1542.9300000000003</v>
          </cell>
          <cell r="W78">
            <v>6.12</v>
          </cell>
          <cell r="X78">
            <v>70.140000000000015</v>
          </cell>
          <cell r="Y78">
            <v>64.989999999999995</v>
          </cell>
        </row>
        <row r="79">
          <cell r="B79" t="str">
            <v>สกลนคร</v>
          </cell>
          <cell r="C79">
            <v>423.05000000000007</v>
          </cell>
          <cell r="D79">
            <v>389.40999999999997</v>
          </cell>
          <cell r="E79">
            <v>8.64</v>
          </cell>
          <cell r="F79">
            <v>1.7599999999999998</v>
          </cell>
          <cell r="G79">
            <v>1.64</v>
          </cell>
          <cell r="H79">
            <v>7.32</v>
          </cell>
          <cell r="I79">
            <v>526.97</v>
          </cell>
          <cell r="J79">
            <v>503.38999999999993</v>
          </cell>
          <cell r="K79">
            <v>4.68</v>
          </cell>
          <cell r="L79">
            <v>5.57</v>
          </cell>
          <cell r="M79">
            <v>5.4600000000000009</v>
          </cell>
          <cell r="N79">
            <v>2.0099999999999998</v>
          </cell>
          <cell r="O79">
            <v>386.59999999999997</v>
          </cell>
          <cell r="P79">
            <v>351.34999999999997</v>
          </cell>
          <cell r="Q79">
            <v>10.029999999999999</v>
          </cell>
          <cell r="R79">
            <v>1.89</v>
          </cell>
          <cell r="S79">
            <v>1.7899999999999998</v>
          </cell>
          <cell r="T79">
            <v>5.59</v>
          </cell>
          <cell r="U79">
            <v>432.56</v>
          </cell>
          <cell r="V79">
            <v>405.66999999999996</v>
          </cell>
          <cell r="W79">
            <v>6.63</v>
          </cell>
          <cell r="X79">
            <v>2.6</v>
          </cell>
          <cell r="Y79">
            <v>2.48</v>
          </cell>
        </row>
        <row r="80">
          <cell r="B80" t="str">
            <v>ยโสธร</v>
          </cell>
          <cell r="C80">
            <v>133.85000000000002</v>
          </cell>
          <cell r="D80">
            <v>129.57</v>
          </cell>
          <cell r="E80">
            <v>3.3</v>
          </cell>
          <cell r="F80">
            <v>5.97</v>
          </cell>
          <cell r="G80">
            <v>5.7900000000000018</v>
          </cell>
          <cell r="H80">
            <v>3.11</v>
          </cell>
          <cell r="I80">
            <v>225.44</v>
          </cell>
          <cell r="J80">
            <v>219.11</v>
          </cell>
          <cell r="K80">
            <v>2.89</v>
          </cell>
          <cell r="L80">
            <v>10.44</v>
          </cell>
          <cell r="M80">
            <v>9.6500000000000021</v>
          </cell>
          <cell r="N80">
            <v>8.19</v>
          </cell>
          <cell r="O80">
            <v>92.419999999999987</v>
          </cell>
          <cell r="P80">
            <v>84.85</v>
          </cell>
          <cell r="Q80">
            <v>8.92</v>
          </cell>
          <cell r="R80">
            <v>4.28</v>
          </cell>
          <cell r="S80">
            <v>3.89</v>
          </cell>
          <cell r="T80">
            <v>10.029999999999999</v>
          </cell>
          <cell r="U80">
            <v>128.76999999999998</v>
          </cell>
          <cell r="V80">
            <v>121.04</v>
          </cell>
          <cell r="W80">
            <v>6.39</v>
          </cell>
          <cell r="X80">
            <v>8.0100000000000016</v>
          </cell>
          <cell r="Y80">
            <v>7.72</v>
          </cell>
        </row>
        <row r="81">
          <cell r="B81" t="str">
            <v>อำนาจเจริญ</v>
          </cell>
          <cell r="C81">
            <v>74.88</v>
          </cell>
          <cell r="D81">
            <v>70.7</v>
          </cell>
          <cell r="E81">
            <v>5.91</v>
          </cell>
          <cell r="F81">
            <v>3.7900000000000005</v>
          </cell>
          <cell r="G81">
            <v>3.6999999999999997</v>
          </cell>
          <cell r="H81">
            <v>2.4300000000000002</v>
          </cell>
          <cell r="I81">
            <v>73.410000000000011</v>
          </cell>
          <cell r="J81">
            <v>71.240000000000009</v>
          </cell>
          <cell r="K81">
            <v>3.05</v>
          </cell>
          <cell r="L81">
            <v>5.7999999999999989</v>
          </cell>
          <cell r="M81">
            <v>5.31</v>
          </cell>
          <cell r="N81">
            <v>9.23</v>
          </cell>
          <cell r="O81">
            <v>46.060000000000009</v>
          </cell>
          <cell r="P81">
            <v>42.75</v>
          </cell>
          <cell r="Q81">
            <v>7.74</v>
          </cell>
          <cell r="R81">
            <v>5.34</v>
          </cell>
          <cell r="S81">
            <v>4.9700000000000006</v>
          </cell>
          <cell r="T81">
            <v>7.44</v>
          </cell>
          <cell r="U81">
            <v>153.65</v>
          </cell>
          <cell r="V81">
            <v>147.66000000000003</v>
          </cell>
          <cell r="W81">
            <v>4.0599999999999996</v>
          </cell>
          <cell r="X81">
            <v>9.4600000000000009</v>
          </cell>
          <cell r="Y81">
            <v>9.120000000000001</v>
          </cell>
        </row>
        <row r="82">
          <cell r="B82" t="str">
            <v>หนองบัวลำภู</v>
          </cell>
          <cell r="C82">
            <v>82.3</v>
          </cell>
          <cell r="D82">
            <v>76.62</v>
          </cell>
          <cell r="E82">
            <v>7.41</v>
          </cell>
          <cell r="F82">
            <v>0.40000000000000008</v>
          </cell>
          <cell r="G82">
            <v>0.37000000000000005</v>
          </cell>
          <cell r="H82">
            <v>8.11</v>
          </cell>
          <cell r="I82">
            <v>66.47</v>
          </cell>
          <cell r="J82">
            <v>60.99</v>
          </cell>
          <cell r="K82">
            <v>8.99</v>
          </cell>
          <cell r="L82">
            <v>0.41</v>
          </cell>
          <cell r="M82">
            <v>0.34</v>
          </cell>
          <cell r="N82">
            <v>20.59</v>
          </cell>
          <cell r="O82">
            <v>65.940000000000012</v>
          </cell>
          <cell r="P82">
            <v>61.440000000000005</v>
          </cell>
          <cell r="Q82">
            <v>7.32</v>
          </cell>
          <cell r="R82">
            <v>0.36000000000000004</v>
          </cell>
          <cell r="S82">
            <v>0.35000000000000003</v>
          </cell>
          <cell r="T82">
            <v>2.86</v>
          </cell>
          <cell r="U82">
            <v>120.17999999999998</v>
          </cell>
          <cell r="V82">
            <v>112.68</v>
          </cell>
          <cell r="W82">
            <v>6.66</v>
          </cell>
          <cell r="X82">
            <v>0.59000000000000008</v>
          </cell>
          <cell r="Y82">
            <v>0.46000000000000008</v>
          </cell>
        </row>
        <row r="83">
          <cell r="B83" t="str">
            <v>รวม</v>
          </cell>
          <cell r="C83">
            <v>200325.24000000005</v>
          </cell>
          <cell r="D83">
            <v>177189.10000000015</v>
          </cell>
          <cell r="E83">
            <v>13.06</v>
          </cell>
          <cell r="F83">
            <v>295972.29664212943</v>
          </cell>
          <cell r="G83">
            <v>258650.44362750318</v>
          </cell>
          <cell r="H83">
            <v>14.43</v>
          </cell>
          <cell r="I83">
            <v>192318.71000000002</v>
          </cell>
          <cell r="J83">
            <v>170580.79999999996</v>
          </cell>
          <cell r="K83">
            <v>12.74</v>
          </cell>
          <cell r="L83">
            <v>227211.09796524994</v>
          </cell>
          <cell r="M83">
            <v>191416.2914223382</v>
          </cell>
          <cell r="N83">
            <v>18.7</v>
          </cell>
          <cell r="O83">
            <v>200681.02000000011</v>
          </cell>
          <cell r="P83">
            <v>170208.05999999997</v>
          </cell>
          <cell r="Q83">
            <v>17.899999999999999</v>
          </cell>
          <cell r="R83">
            <v>203111.74331247277</v>
          </cell>
          <cell r="S83">
            <v>162158.11862925661</v>
          </cell>
          <cell r="T83">
            <v>25.26</v>
          </cell>
          <cell r="U83">
            <v>210460.01000000004</v>
          </cell>
          <cell r="V83">
            <v>183473.52</v>
          </cell>
          <cell r="W83">
            <v>14.71</v>
          </cell>
          <cell r="X83">
            <v>331793.28016020521</v>
          </cell>
          <cell r="Y83">
            <v>290564.79257059802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tor_59"/>
      <sheetName val="Revenue_59"/>
    </sheetNames>
    <sheetDataSet>
      <sheetData sheetId="0"/>
      <sheetData sheetId="1">
        <row r="4">
          <cell r="A4" t="str">
            <v>กรุงเทพมหานคร</v>
          </cell>
          <cell r="B4">
            <v>70249.34</v>
          </cell>
          <cell r="C4">
            <v>68461.279999999999</v>
          </cell>
          <cell r="D4">
            <v>2.61</v>
          </cell>
          <cell r="E4">
            <v>112290.02</v>
          </cell>
          <cell r="F4">
            <v>88755.48000000001</v>
          </cell>
          <cell r="G4">
            <v>26.52</v>
          </cell>
          <cell r="H4">
            <v>79066.320000000007</v>
          </cell>
          <cell r="I4">
            <v>74978.35000000002</v>
          </cell>
          <cell r="J4">
            <v>5.59</v>
          </cell>
          <cell r="K4">
            <v>112932.61</v>
          </cell>
          <cell r="L4">
            <v>90382.17</v>
          </cell>
          <cell r="M4">
            <v>24.95</v>
          </cell>
          <cell r="N4">
            <v>104549.3</v>
          </cell>
          <cell r="O4">
            <v>96987.31</v>
          </cell>
          <cell r="P4">
            <v>7.8</v>
          </cell>
          <cell r="Q4">
            <v>129279.21999999999</v>
          </cell>
          <cell r="R4">
            <v>105355.34</v>
          </cell>
          <cell r="S4">
            <v>22.71</v>
          </cell>
          <cell r="T4">
            <v>67881.62999999999</v>
          </cell>
          <cell r="U4">
            <v>56904.09</v>
          </cell>
          <cell r="V4">
            <v>19.29</v>
          </cell>
          <cell r="W4">
            <v>146205.77000000002</v>
          </cell>
          <cell r="X4">
            <v>148494.29</v>
          </cell>
        </row>
        <row r="5">
          <cell r="A5" t="str">
            <v>ลพบุรี</v>
          </cell>
          <cell r="B5">
            <v>1037.6499999999999</v>
          </cell>
          <cell r="C5">
            <v>980.31</v>
          </cell>
          <cell r="D5">
            <v>5.85</v>
          </cell>
          <cell r="E5">
            <v>11.090000000000002</v>
          </cell>
          <cell r="F5">
            <v>10.729999999999999</v>
          </cell>
          <cell r="G5">
            <v>3.36</v>
          </cell>
          <cell r="H5">
            <v>931.46</v>
          </cell>
          <cell r="I5">
            <v>909.81000000000006</v>
          </cell>
          <cell r="J5">
            <v>2.38</v>
          </cell>
          <cell r="K5">
            <v>8.9399999999999977</v>
          </cell>
          <cell r="L5">
            <v>8.7899999999999991</v>
          </cell>
          <cell r="M5">
            <v>1.71</v>
          </cell>
          <cell r="N5">
            <v>1359.45</v>
          </cell>
          <cell r="O5">
            <v>1217.54</v>
          </cell>
          <cell r="P5">
            <v>11.66</v>
          </cell>
          <cell r="Q5">
            <v>6.65</v>
          </cell>
          <cell r="R5">
            <v>5.46</v>
          </cell>
          <cell r="S5">
            <v>21.79</v>
          </cell>
          <cell r="T5">
            <v>1446.18</v>
          </cell>
          <cell r="U5">
            <v>1345.07</v>
          </cell>
          <cell r="V5">
            <v>7.52</v>
          </cell>
          <cell r="W5">
            <v>8.120000000000001</v>
          </cell>
          <cell r="X5">
            <v>7.1700000000000008</v>
          </cell>
        </row>
        <row r="6">
          <cell r="A6" t="str">
            <v>พระนครศรีอยุธยา</v>
          </cell>
          <cell r="B6">
            <v>2013.7599999999998</v>
          </cell>
          <cell r="C6">
            <v>1902.07</v>
          </cell>
          <cell r="D6">
            <v>5.87</v>
          </cell>
          <cell r="E6">
            <v>916.82</v>
          </cell>
          <cell r="F6">
            <v>883.32999999999993</v>
          </cell>
          <cell r="G6">
            <v>3.79</v>
          </cell>
          <cell r="H6">
            <v>2921.7599999999993</v>
          </cell>
          <cell r="I6">
            <v>2739.4800000000005</v>
          </cell>
          <cell r="J6">
            <v>6.65</v>
          </cell>
          <cell r="K6">
            <v>1561.4200000000003</v>
          </cell>
          <cell r="L6">
            <v>1501.2299999999998</v>
          </cell>
          <cell r="M6">
            <v>4.01</v>
          </cell>
          <cell r="N6">
            <v>2231.7400000000002</v>
          </cell>
          <cell r="O6">
            <v>2074.7000000000003</v>
          </cell>
          <cell r="P6">
            <v>7.57</v>
          </cell>
          <cell r="Q6">
            <v>1108.8300000000002</v>
          </cell>
          <cell r="R6">
            <v>1033.1999999999998</v>
          </cell>
          <cell r="S6">
            <v>7.32</v>
          </cell>
          <cell r="T6">
            <v>3212.25</v>
          </cell>
          <cell r="U6">
            <v>3035.8599999999997</v>
          </cell>
          <cell r="V6">
            <v>5.81</v>
          </cell>
          <cell r="W6">
            <v>1343.1100000000004</v>
          </cell>
          <cell r="X6">
            <v>1315.3</v>
          </cell>
        </row>
        <row r="7">
          <cell r="A7" t="str">
            <v>สระบุรี</v>
          </cell>
          <cell r="B7">
            <v>838.7399999999999</v>
          </cell>
          <cell r="C7">
            <v>792.24</v>
          </cell>
          <cell r="D7">
            <v>5.87</v>
          </cell>
          <cell r="E7">
            <v>28.220000000000002</v>
          </cell>
          <cell r="F7">
            <v>27.07</v>
          </cell>
          <cell r="G7">
            <v>4.25</v>
          </cell>
          <cell r="H7">
            <v>1245.43</v>
          </cell>
          <cell r="I7">
            <v>1172.6700000000003</v>
          </cell>
          <cell r="J7">
            <v>6.2</v>
          </cell>
          <cell r="K7">
            <v>17.2</v>
          </cell>
          <cell r="L7">
            <v>16.32</v>
          </cell>
          <cell r="M7">
            <v>5.39</v>
          </cell>
          <cell r="N7">
            <v>1309.1299999999999</v>
          </cell>
          <cell r="O7">
            <v>1156.0200000000002</v>
          </cell>
          <cell r="P7">
            <v>13.24</v>
          </cell>
          <cell r="Q7">
            <v>33.089999999999996</v>
          </cell>
          <cell r="R7">
            <v>30.490000000000002</v>
          </cell>
          <cell r="S7">
            <v>8.5299999999999994</v>
          </cell>
          <cell r="T7">
            <v>2435.6299999999997</v>
          </cell>
          <cell r="U7">
            <v>2262.94</v>
          </cell>
          <cell r="V7">
            <v>7.63</v>
          </cell>
          <cell r="W7">
            <v>103.03999999999999</v>
          </cell>
          <cell r="X7">
            <v>101.11</v>
          </cell>
        </row>
        <row r="8">
          <cell r="A8" t="str">
            <v>ชัยนาท</v>
          </cell>
          <cell r="B8">
            <v>232.85</v>
          </cell>
          <cell r="C8">
            <v>217.04999999999998</v>
          </cell>
          <cell r="D8">
            <v>7.28</v>
          </cell>
          <cell r="E8">
            <v>1.64</v>
          </cell>
          <cell r="F8">
            <v>1.57</v>
          </cell>
          <cell r="G8">
            <v>4.46</v>
          </cell>
          <cell r="H8">
            <v>317.12</v>
          </cell>
          <cell r="I8">
            <v>289.66000000000003</v>
          </cell>
          <cell r="J8">
            <v>9.48</v>
          </cell>
          <cell r="K8">
            <v>1.4300000000000002</v>
          </cell>
          <cell r="L8">
            <v>1.35</v>
          </cell>
          <cell r="M8">
            <v>5.93</v>
          </cell>
          <cell r="N8">
            <v>261.20999999999998</v>
          </cell>
          <cell r="O8">
            <v>238.33999999999997</v>
          </cell>
          <cell r="P8">
            <v>9.6</v>
          </cell>
          <cell r="Q8">
            <v>1.7899999999999998</v>
          </cell>
          <cell r="R8">
            <v>1.6300000000000001</v>
          </cell>
          <cell r="S8">
            <v>9.82</v>
          </cell>
          <cell r="T8">
            <v>290.11</v>
          </cell>
          <cell r="U8">
            <v>272.01</v>
          </cell>
          <cell r="V8">
            <v>6.65</v>
          </cell>
          <cell r="W8">
            <v>1.71</v>
          </cell>
          <cell r="X8">
            <v>1.65</v>
          </cell>
        </row>
        <row r="9">
          <cell r="A9" t="str">
            <v>นครปฐม</v>
          </cell>
          <cell r="B9">
            <v>847.69999999999993</v>
          </cell>
          <cell r="C9">
            <v>642.86</v>
          </cell>
          <cell r="D9">
            <v>31.86</v>
          </cell>
          <cell r="E9">
            <v>42.08</v>
          </cell>
          <cell r="F9">
            <v>36.79</v>
          </cell>
          <cell r="G9">
            <v>14.38</v>
          </cell>
          <cell r="H9">
            <v>893.45</v>
          </cell>
          <cell r="I9">
            <v>747.17000000000007</v>
          </cell>
          <cell r="J9">
            <v>19.579999999999998</v>
          </cell>
          <cell r="K9">
            <v>32.92</v>
          </cell>
          <cell r="L9">
            <v>29.230000000000004</v>
          </cell>
          <cell r="M9">
            <v>12.62</v>
          </cell>
          <cell r="N9">
            <v>1545.11</v>
          </cell>
          <cell r="O9">
            <v>1147.42</v>
          </cell>
          <cell r="P9">
            <v>34.659999999999997</v>
          </cell>
          <cell r="Q9">
            <v>64.069999999999993</v>
          </cell>
          <cell r="R9">
            <v>51.89</v>
          </cell>
          <cell r="S9">
            <v>23.47</v>
          </cell>
          <cell r="T9">
            <v>1518.2899999999997</v>
          </cell>
          <cell r="U9">
            <v>1299.97</v>
          </cell>
          <cell r="V9">
            <v>16.79</v>
          </cell>
          <cell r="W9">
            <v>90.17</v>
          </cell>
          <cell r="X9">
            <v>86.559999999999988</v>
          </cell>
        </row>
        <row r="10">
          <cell r="A10" t="str">
            <v>สิงห์บุรี</v>
          </cell>
          <cell r="B10">
            <v>173.03</v>
          </cell>
          <cell r="C10">
            <v>165.73</v>
          </cell>
          <cell r="D10">
            <v>4.4000000000000004</v>
          </cell>
          <cell r="E10">
            <v>0.65</v>
          </cell>
          <cell r="F10">
            <v>0.62000000000000011</v>
          </cell>
          <cell r="G10">
            <v>4.84</v>
          </cell>
          <cell r="H10">
            <v>202.28</v>
          </cell>
          <cell r="I10">
            <v>189.68</v>
          </cell>
          <cell r="J10">
            <v>6.64</v>
          </cell>
          <cell r="K10">
            <v>1.3199999999999998</v>
          </cell>
          <cell r="L10">
            <v>1.2699999999999998</v>
          </cell>
          <cell r="M10">
            <v>3.94</v>
          </cell>
          <cell r="N10">
            <v>149.89000000000001</v>
          </cell>
          <cell r="O10">
            <v>134.23000000000002</v>
          </cell>
          <cell r="P10">
            <v>11.67</v>
          </cell>
          <cell r="Q10">
            <v>1.1000000000000001</v>
          </cell>
          <cell r="R10">
            <v>1.01</v>
          </cell>
          <cell r="S10">
            <v>8.91</v>
          </cell>
          <cell r="T10">
            <v>205.52999999999997</v>
          </cell>
          <cell r="U10">
            <v>191.32</v>
          </cell>
          <cell r="V10">
            <v>7.43</v>
          </cell>
          <cell r="W10">
            <v>0.92999999999999994</v>
          </cell>
          <cell r="X10">
            <v>0.85000000000000009</v>
          </cell>
        </row>
        <row r="11">
          <cell r="A11" t="str">
            <v>อ่างทอง</v>
          </cell>
          <cell r="B11">
            <v>304.39</v>
          </cell>
          <cell r="C11">
            <v>300.82000000000005</v>
          </cell>
          <cell r="D11">
            <v>1.19</v>
          </cell>
          <cell r="E11">
            <v>12.120000000000001</v>
          </cell>
          <cell r="F11">
            <v>12.04</v>
          </cell>
          <cell r="G11">
            <v>0.66</v>
          </cell>
          <cell r="H11">
            <v>202.14999999999998</v>
          </cell>
          <cell r="I11">
            <v>191.57</v>
          </cell>
          <cell r="J11">
            <v>5.52</v>
          </cell>
          <cell r="K11">
            <v>2.2000000000000002</v>
          </cell>
          <cell r="L11">
            <v>2.09</v>
          </cell>
          <cell r="M11">
            <v>5.26</v>
          </cell>
          <cell r="N11">
            <v>163.19000000000003</v>
          </cell>
          <cell r="O11">
            <v>149.85999999999999</v>
          </cell>
          <cell r="P11">
            <v>8.89</v>
          </cell>
          <cell r="Q11">
            <v>11.709999999999999</v>
          </cell>
          <cell r="R11">
            <v>10.729999999999999</v>
          </cell>
          <cell r="S11">
            <v>9.1300000000000008</v>
          </cell>
          <cell r="T11">
            <v>148.70000000000002</v>
          </cell>
          <cell r="U11">
            <v>148.49</v>
          </cell>
          <cell r="V11">
            <v>0.14000000000000001</v>
          </cell>
          <cell r="W11">
            <v>2.8100000000000005</v>
          </cell>
          <cell r="X11">
            <v>2.7600000000000002</v>
          </cell>
        </row>
        <row r="12">
          <cell r="A12" t="str">
            <v>นนทบุรี</v>
          </cell>
          <cell r="B12">
            <v>784.99</v>
          </cell>
          <cell r="C12">
            <v>769.13</v>
          </cell>
          <cell r="D12">
            <v>2.06</v>
          </cell>
          <cell r="E12">
            <v>163.47</v>
          </cell>
          <cell r="F12">
            <v>160.52999999999997</v>
          </cell>
          <cell r="G12">
            <v>1.83</v>
          </cell>
          <cell r="H12">
            <v>714.73000000000013</v>
          </cell>
          <cell r="I12">
            <v>701.58999999999992</v>
          </cell>
          <cell r="J12">
            <v>1.87</v>
          </cell>
          <cell r="K12">
            <v>96</v>
          </cell>
          <cell r="L12">
            <v>90.83</v>
          </cell>
          <cell r="M12">
            <v>5.69</v>
          </cell>
          <cell r="N12">
            <v>558.08999999999992</v>
          </cell>
          <cell r="O12">
            <v>505.67</v>
          </cell>
          <cell r="P12">
            <v>10.37</v>
          </cell>
          <cell r="Q12">
            <v>63.129999999999995</v>
          </cell>
          <cell r="R12">
            <v>57.120000000000005</v>
          </cell>
          <cell r="S12">
            <v>10.52</v>
          </cell>
          <cell r="T12">
            <v>725.99000000000012</v>
          </cell>
          <cell r="U12">
            <v>683.40999999999985</v>
          </cell>
          <cell r="V12">
            <v>6.23</v>
          </cell>
          <cell r="W12">
            <v>71.58</v>
          </cell>
          <cell r="X12">
            <v>68.87</v>
          </cell>
        </row>
        <row r="13">
          <cell r="A13" t="str">
            <v>ปทุมธานี</v>
          </cell>
          <cell r="B13">
            <v>431.15000000000003</v>
          </cell>
          <cell r="C13">
            <v>397.59000000000003</v>
          </cell>
          <cell r="D13">
            <v>8.44</v>
          </cell>
          <cell r="E13">
            <v>237.97</v>
          </cell>
          <cell r="F13">
            <v>232.15000000000003</v>
          </cell>
          <cell r="G13">
            <v>2.5099999999999998</v>
          </cell>
          <cell r="H13">
            <v>398.47</v>
          </cell>
          <cell r="I13">
            <v>374.65</v>
          </cell>
          <cell r="J13">
            <v>6.36</v>
          </cell>
          <cell r="K13">
            <v>332.84999999999997</v>
          </cell>
          <cell r="L13">
            <v>319.43</v>
          </cell>
          <cell r="M13">
            <v>4.2</v>
          </cell>
          <cell r="N13">
            <v>357.89000000000004</v>
          </cell>
          <cell r="O13">
            <v>329.21</v>
          </cell>
          <cell r="P13">
            <v>8.7100000000000009</v>
          </cell>
          <cell r="Q13">
            <v>253.36</v>
          </cell>
          <cell r="R13">
            <v>237.37</v>
          </cell>
          <cell r="S13">
            <v>6.74</v>
          </cell>
          <cell r="T13">
            <v>593.18000000000006</v>
          </cell>
          <cell r="U13">
            <v>557.61</v>
          </cell>
          <cell r="V13">
            <v>6.38</v>
          </cell>
          <cell r="W13">
            <v>271.17</v>
          </cell>
          <cell r="X13">
            <v>263.65000000000003</v>
          </cell>
        </row>
        <row r="14">
          <cell r="A14" t="str">
            <v>สมุทรปราการ</v>
          </cell>
          <cell r="B14">
            <v>661.74999999999989</v>
          </cell>
          <cell r="C14">
            <v>613.9</v>
          </cell>
          <cell r="D14">
            <v>7.79</v>
          </cell>
          <cell r="E14">
            <v>1013.88</v>
          </cell>
          <cell r="F14">
            <v>962.95</v>
          </cell>
          <cell r="G14">
            <v>5.29</v>
          </cell>
          <cell r="H14">
            <v>784.43000000000006</v>
          </cell>
          <cell r="I14">
            <v>748.07000000000016</v>
          </cell>
          <cell r="J14">
            <v>4.8600000000000003</v>
          </cell>
          <cell r="K14">
            <v>424.08</v>
          </cell>
          <cell r="L14">
            <v>411.7</v>
          </cell>
          <cell r="M14">
            <v>3.01</v>
          </cell>
          <cell r="N14">
            <v>618.20000000000005</v>
          </cell>
          <cell r="O14">
            <v>550.56000000000006</v>
          </cell>
          <cell r="P14">
            <v>12.29</v>
          </cell>
          <cell r="Q14">
            <v>601.22</v>
          </cell>
          <cell r="R14">
            <v>551.01</v>
          </cell>
          <cell r="S14">
            <v>9.11</v>
          </cell>
          <cell r="T14">
            <v>686.32999999999993</v>
          </cell>
          <cell r="U14">
            <v>626.08000000000004</v>
          </cell>
          <cell r="V14">
            <v>9.6199999999999992</v>
          </cell>
          <cell r="W14">
            <v>475.46999999999997</v>
          </cell>
          <cell r="X14">
            <v>436.89000000000004</v>
          </cell>
        </row>
        <row r="15">
          <cell r="A15" t="str">
            <v>สมุทรสาคร</v>
          </cell>
          <cell r="B15">
            <v>434.94</v>
          </cell>
          <cell r="C15">
            <v>425.02</v>
          </cell>
          <cell r="D15">
            <v>2.33</v>
          </cell>
          <cell r="E15">
            <v>1.4500000000000002</v>
          </cell>
          <cell r="F15">
            <v>1.24</v>
          </cell>
          <cell r="G15">
            <v>16.940000000000001</v>
          </cell>
          <cell r="H15">
            <v>453.17000000000007</v>
          </cell>
          <cell r="I15">
            <v>433.72</v>
          </cell>
          <cell r="J15">
            <v>4.4800000000000004</v>
          </cell>
          <cell r="K15">
            <v>1.01</v>
          </cell>
          <cell r="L15">
            <v>0.85999999999999988</v>
          </cell>
          <cell r="M15">
            <v>17.440000000000001</v>
          </cell>
          <cell r="N15">
            <v>368.98999999999995</v>
          </cell>
          <cell r="O15">
            <v>337.73</v>
          </cell>
          <cell r="P15">
            <v>9.26</v>
          </cell>
          <cell r="Q15">
            <v>1.3500000000000003</v>
          </cell>
          <cell r="R15">
            <v>1.2500000000000002</v>
          </cell>
          <cell r="S15">
            <v>8</v>
          </cell>
          <cell r="T15">
            <v>1041.79</v>
          </cell>
          <cell r="U15">
            <v>974.92000000000007</v>
          </cell>
          <cell r="V15">
            <v>6.86</v>
          </cell>
          <cell r="W15">
            <v>2.5299999999999998</v>
          </cell>
          <cell r="X15">
            <v>2.3600000000000003</v>
          </cell>
        </row>
        <row r="16">
          <cell r="A16" t="str">
            <v>ฉะเชิงเทรา</v>
          </cell>
          <cell r="B16">
            <v>662.34</v>
          </cell>
          <cell r="C16">
            <v>650.89</v>
          </cell>
          <cell r="D16">
            <v>1.76</v>
          </cell>
          <cell r="E16">
            <v>9.81</v>
          </cell>
          <cell r="F16">
            <v>9.17</v>
          </cell>
          <cell r="G16">
            <v>6.98</v>
          </cell>
          <cell r="H16">
            <v>1204.23</v>
          </cell>
          <cell r="I16">
            <v>1139.8499999999999</v>
          </cell>
          <cell r="J16">
            <v>5.65</v>
          </cell>
          <cell r="K16">
            <v>7.26</v>
          </cell>
          <cell r="L16">
            <v>7.1800000000000006</v>
          </cell>
          <cell r="M16">
            <v>1.1100000000000001</v>
          </cell>
          <cell r="N16">
            <v>1023.67</v>
          </cell>
          <cell r="O16">
            <v>926.69999999999982</v>
          </cell>
          <cell r="P16">
            <v>10.46</v>
          </cell>
          <cell r="Q16">
            <v>13.51</v>
          </cell>
          <cell r="R16">
            <v>12.469999999999999</v>
          </cell>
          <cell r="S16">
            <v>8.34</v>
          </cell>
          <cell r="T16">
            <v>1300.49</v>
          </cell>
          <cell r="U16">
            <v>1219.29</v>
          </cell>
          <cell r="V16">
            <v>6.66</v>
          </cell>
          <cell r="W16">
            <v>19.099999999999998</v>
          </cell>
          <cell r="X16">
            <v>18.78</v>
          </cell>
        </row>
        <row r="17">
          <cell r="A17" t="str">
            <v>ภาคกลาง</v>
          </cell>
          <cell r="B17">
            <v>8423.2899999999991</v>
          </cell>
          <cell r="C17">
            <v>7857.61</v>
          </cell>
          <cell r="D17">
            <v>7.2</v>
          </cell>
          <cell r="E17">
            <v>2439.1999999999998</v>
          </cell>
          <cell r="F17">
            <v>2338.1899999999996</v>
          </cell>
          <cell r="G17">
            <v>4.32</v>
          </cell>
          <cell r="H17">
            <v>10268.679999999998</v>
          </cell>
          <cell r="I17">
            <v>9637.92</v>
          </cell>
          <cell r="J17">
            <v>6.54</v>
          </cell>
          <cell r="K17">
            <v>2486.630000000001</v>
          </cell>
          <cell r="L17">
            <v>2390.2799999999993</v>
          </cell>
          <cell r="M17">
            <v>4.03</v>
          </cell>
          <cell r="N17">
            <v>9946.5600000000013</v>
          </cell>
          <cell r="O17">
            <v>8767.98</v>
          </cell>
          <cell r="P17">
            <v>13.44</v>
          </cell>
          <cell r="Q17">
            <v>2159.81</v>
          </cell>
          <cell r="R17">
            <v>1993.63</v>
          </cell>
          <cell r="S17">
            <v>8.34</v>
          </cell>
          <cell r="T17">
            <v>13604.47</v>
          </cell>
          <cell r="U17">
            <v>12616.969999999998</v>
          </cell>
          <cell r="V17">
            <v>7.83</v>
          </cell>
          <cell r="W17">
            <v>2389.7400000000002</v>
          </cell>
          <cell r="X17">
            <v>2305.9500000000003</v>
          </cell>
        </row>
        <row r="18">
          <cell r="A18" t="str">
            <v>ราชบุรี</v>
          </cell>
          <cell r="B18">
            <v>564.73</v>
          </cell>
          <cell r="C18">
            <v>426.93999999999994</v>
          </cell>
          <cell r="D18">
            <v>32.270000000000003</v>
          </cell>
          <cell r="E18">
            <v>23.44</v>
          </cell>
          <cell r="F18">
            <v>19.009999999999998</v>
          </cell>
          <cell r="G18">
            <v>23.3</v>
          </cell>
          <cell r="H18">
            <v>582.94000000000005</v>
          </cell>
          <cell r="I18">
            <v>475.65999999999997</v>
          </cell>
          <cell r="J18">
            <v>22.55</v>
          </cell>
          <cell r="K18">
            <v>15.600000000000003</v>
          </cell>
          <cell r="L18">
            <v>11.22</v>
          </cell>
          <cell r="M18">
            <v>39.04</v>
          </cell>
          <cell r="N18">
            <v>799.41</v>
          </cell>
          <cell r="O18">
            <v>640.45000000000005</v>
          </cell>
          <cell r="P18">
            <v>24.82</v>
          </cell>
          <cell r="Q18">
            <v>27.769999999999996</v>
          </cell>
          <cell r="R18">
            <v>25.15</v>
          </cell>
          <cell r="S18">
            <v>10.42</v>
          </cell>
          <cell r="T18">
            <v>763.69</v>
          </cell>
          <cell r="U18">
            <v>616.28</v>
          </cell>
          <cell r="V18">
            <v>23.92</v>
          </cell>
          <cell r="W18">
            <v>40.89</v>
          </cell>
          <cell r="X18">
            <v>36.159999999999997</v>
          </cell>
        </row>
        <row r="19">
          <cell r="A19" t="str">
            <v>กาญจนบุรี</v>
          </cell>
          <cell r="B19">
            <v>4802.8</v>
          </cell>
          <cell r="C19">
            <v>4322.67</v>
          </cell>
          <cell r="D19">
            <v>11.11</v>
          </cell>
          <cell r="E19">
            <v>583.08279339360001</v>
          </cell>
          <cell r="F19">
            <v>531.53664212939998</v>
          </cell>
          <cell r="G19">
            <v>9.6999999999999993</v>
          </cell>
          <cell r="H19">
            <v>4124.8500000000004</v>
          </cell>
          <cell r="I19">
            <v>3734.4399999999996</v>
          </cell>
          <cell r="J19">
            <v>10.45</v>
          </cell>
          <cell r="K19">
            <v>361.56644221320011</v>
          </cell>
          <cell r="L19">
            <v>326.60796524999995</v>
          </cell>
          <cell r="M19">
            <v>10.7</v>
          </cell>
          <cell r="N19">
            <v>4800.3900000000003</v>
          </cell>
          <cell r="O19">
            <v>4305.03</v>
          </cell>
          <cell r="P19">
            <v>11.51</v>
          </cell>
          <cell r="Q19">
            <v>336.92036279499996</v>
          </cell>
          <cell r="R19">
            <v>329.71331247280006</v>
          </cell>
          <cell r="S19">
            <v>2.19</v>
          </cell>
          <cell r="T19">
            <v>5382.6299999999992</v>
          </cell>
          <cell r="U19">
            <v>5011.08</v>
          </cell>
          <cell r="V19">
            <v>7.41</v>
          </cell>
          <cell r="W19">
            <v>397.77115217279993</v>
          </cell>
          <cell r="X19">
            <v>384.04016020539996</v>
          </cell>
        </row>
        <row r="20">
          <cell r="A20" t="str">
            <v>สมุทรสงคราม</v>
          </cell>
          <cell r="B20">
            <v>538.61</v>
          </cell>
          <cell r="C20">
            <v>490.40999999999997</v>
          </cell>
          <cell r="D20">
            <v>9.83</v>
          </cell>
          <cell r="E20">
            <v>12.63</v>
          </cell>
          <cell r="F20">
            <v>11.469999999999999</v>
          </cell>
          <cell r="G20">
            <v>10.11</v>
          </cell>
          <cell r="H20">
            <v>398.72000000000008</v>
          </cell>
          <cell r="I20">
            <v>357.12</v>
          </cell>
          <cell r="J20">
            <v>11.65</v>
          </cell>
          <cell r="K20">
            <v>9.4500000000000011</v>
          </cell>
          <cell r="L20">
            <v>8.0400000000000009</v>
          </cell>
          <cell r="M20">
            <v>17.54</v>
          </cell>
          <cell r="N20">
            <v>429.28000000000003</v>
          </cell>
          <cell r="O20">
            <v>387.17999999999995</v>
          </cell>
          <cell r="P20">
            <v>10.87</v>
          </cell>
          <cell r="Q20">
            <v>15.200000000000003</v>
          </cell>
          <cell r="R20">
            <v>13.31</v>
          </cell>
          <cell r="S20">
            <v>14.2</v>
          </cell>
          <cell r="T20">
            <v>686.58</v>
          </cell>
          <cell r="U20">
            <v>625.45000000000005</v>
          </cell>
          <cell r="V20">
            <v>9.77</v>
          </cell>
          <cell r="W20">
            <v>19.020000000000003</v>
          </cell>
          <cell r="X20">
            <v>17.04</v>
          </cell>
        </row>
        <row r="21">
          <cell r="A21" t="str">
            <v>สุพรรณบุรี</v>
          </cell>
          <cell r="B21">
            <v>988.69</v>
          </cell>
          <cell r="C21">
            <v>860.9899999999999</v>
          </cell>
          <cell r="D21">
            <v>14.83</v>
          </cell>
          <cell r="E21">
            <v>5.0399999999999991</v>
          </cell>
          <cell r="F21">
            <v>4.1000000000000005</v>
          </cell>
          <cell r="G21">
            <v>22.93</v>
          </cell>
          <cell r="H21">
            <v>896.56</v>
          </cell>
          <cell r="I21">
            <v>859.93000000000006</v>
          </cell>
          <cell r="J21">
            <v>4.26</v>
          </cell>
          <cell r="K21">
            <v>14.95</v>
          </cell>
          <cell r="L21">
            <v>13.139999999999999</v>
          </cell>
          <cell r="M21">
            <v>13.77</v>
          </cell>
          <cell r="N21">
            <v>819.24</v>
          </cell>
          <cell r="O21">
            <v>765.68000000000006</v>
          </cell>
          <cell r="P21">
            <v>7</v>
          </cell>
          <cell r="Q21">
            <v>10.469999999999999</v>
          </cell>
          <cell r="R21">
            <v>9.3800000000000008</v>
          </cell>
          <cell r="S21">
            <v>11.62</v>
          </cell>
          <cell r="T21">
            <v>1833.17</v>
          </cell>
          <cell r="U21">
            <v>1639.48</v>
          </cell>
          <cell r="V21">
            <v>11.81</v>
          </cell>
          <cell r="W21">
            <v>16.86</v>
          </cell>
          <cell r="X21">
            <v>15.52</v>
          </cell>
        </row>
        <row r="22">
          <cell r="A22" t="str">
            <v>เพชรบุรี</v>
          </cell>
          <cell r="B22">
            <v>2924.9300000000003</v>
          </cell>
          <cell r="C22">
            <v>2761.4900000000002</v>
          </cell>
          <cell r="D22">
            <v>5.92</v>
          </cell>
          <cell r="E22">
            <v>1210.56</v>
          </cell>
          <cell r="F22">
            <v>1122.5900000000001</v>
          </cell>
          <cell r="G22">
            <v>7.84</v>
          </cell>
          <cell r="H22">
            <v>3656.6099999999997</v>
          </cell>
          <cell r="I22">
            <v>3453.8999999999996</v>
          </cell>
          <cell r="J22">
            <v>5.87</v>
          </cell>
          <cell r="K22">
            <v>819.42</v>
          </cell>
          <cell r="L22">
            <v>766.8</v>
          </cell>
          <cell r="M22">
            <v>6.86</v>
          </cell>
          <cell r="N22">
            <v>3749</v>
          </cell>
          <cell r="O22">
            <v>3515.8899999999994</v>
          </cell>
          <cell r="P22">
            <v>6.63</v>
          </cell>
          <cell r="Q22">
            <v>747.3</v>
          </cell>
          <cell r="R22">
            <v>701.00000000000023</v>
          </cell>
          <cell r="S22">
            <v>6.6</v>
          </cell>
          <cell r="T22">
            <v>7898.53</v>
          </cell>
          <cell r="U22">
            <v>7463.98</v>
          </cell>
          <cell r="V22">
            <v>5.82</v>
          </cell>
          <cell r="W22">
            <v>955.12000000000012</v>
          </cell>
          <cell r="X22">
            <v>954.77</v>
          </cell>
        </row>
        <row r="23">
          <cell r="A23" t="str">
            <v>ประจวบคีรีขันธ์</v>
          </cell>
          <cell r="B23">
            <v>4800.74</v>
          </cell>
          <cell r="C23">
            <v>4606.1000000000004</v>
          </cell>
          <cell r="D23">
            <v>4.2300000000000004</v>
          </cell>
          <cell r="E23">
            <v>2376.62</v>
          </cell>
          <cell r="F23">
            <v>2201.3900000000003</v>
          </cell>
          <cell r="G23">
            <v>7.96</v>
          </cell>
          <cell r="H23">
            <v>3844.3699999999994</v>
          </cell>
          <cell r="I23">
            <v>3675.12</v>
          </cell>
          <cell r="J23">
            <v>4.6100000000000003</v>
          </cell>
          <cell r="K23">
            <v>1952.26</v>
          </cell>
          <cell r="L23">
            <v>1854.7599999999998</v>
          </cell>
          <cell r="M23">
            <v>5.26</v>
          </cell>
          <cell r="N23">
            <v>3936.0699999999997</v>
          </cell>
          <cell r="O23">
            <v>3681.57</v>
          </cell>
          <cell r="P23">
            <v>6.91</v>
          </cell>
          <cell r="Q23">
            <v>2615.9499999999998</v>
          </cell>
          <cell r="R23">
            <v>2617.5</v>
          </cell>
          <cell r="S23">
            <v>-0.06</v>
          </cell>
          <cell r="T23">
            <v>7059.18</v>
          </cell>
          <cell r="U23">
            <v>6720.85</v>
          </cell>
          <cell r="V23">
            <v>5.03</v>
          </cell>
          <cell r="W23">
            <v>2934.9700000000003</v>
          </cell>
          <cell r="X23">
            <v>2911.19</v>
          </cell>
        </row>
        <row r="24">
          <cell r="A24" t="str">
            <v>ภาคตะวันตก</v>
          </cell>
          <cell r="B24">
            <v>14620.5</v>
          </cell>
          <cell r="C24">
            <v>13468.6</v>
          </cell>
          <cell r="D24">
            <v>8.5500000000000007</v>
          </cell>
          <cell r="E24">
            <v>4211.3727933935997</v>
          </cell>
          <cell r="F24">
            <v>3890.0966421294006</v>
          </cell>
          <cell r="G24">
            <v>8.26</v>
          </cell>
          <cell r="H24">
            <v>13504.05</v>
          </cell>
          <cell r="I24">
            <v>12556.169999999998</v>
          </cell>
          <cell r="J24">
            <v>7.55</v>
          </cell>
          <cell r="K24">
            <v>3173.2464422131998</v>
          </cell>
          <cell r="L24">
            <v>2980.5679652499998</v>
          </cell>
          <cell r="M24">
            <v>6.46</v>
          </cell>
          <cell r="N24">
            <v>14533.39</v>
          </cell>
          <cell r="O24">
            <v>13295.8</v>
          </cell>
          <cell r="P24">
            <v>9.31</v>
          </cell>
          <cell r="Q24">
            <v>3753.6103627949997</v>
          </cell>
          <cell r="R24">
            <v>3696.0533124728004</v>
          </cell>
          <cell r="S24">
            <v>1.56</v>
          </cell>
          <cell r="T24">
            <v>23623.78</v>
          </cell>
          <cell r="U24">
            <v>21762.89</v>
          </cell>
          <cell r="V24">
            <v>8.5500000000000007</v>
          </cell>
          <cell r="W24">
            <v>4364.6311521728003</v>
          </cell>
          <cell r="X24">
            <v>4318.7201602054001</v>
          </cell>
        </row>
        <row r="25">
          <cell r="A25" t="str">
            <v>ชลบุรี</v>
          </cell>
          <cell r="B25">
            <v>9679.619999999999</v>
          </cell>
          <cell r="C25">
            <v>4865.3500000000004</v>
          </cell>
          <cell r="D25">
            <v>98.95</v>
          </cell>
          <cell r="E25">
            <v>48807.709999999992</v>
          </cell>
          <cell r="F25">
            <v>29853.97</v>
          </cell>
          <cell r="G25">
            <v>63.49</v>
          </cell>
          <cell r="H25">
            <v>11426.51</v>
          </cell>
          <cell r="I25">
            <v>7463.6</v>
          </cell>
          <cell r="J25">
            <v>53.1</v>
          </cell>
          <cell r="K25">
            <v>42221.98</v>
          </cell>
          <cell r="L25">
            <v>26679.63</v>
          </cell>
          <cell r="M25">
            <v>58.26</v>
          </cell>
          <cell r="N25">
            <v>8733.94</v>
          </cell>
          <cell r="O25">
            <v>5281.7800000000007</v>
          </cell>
          <cell r="P25">
            <v>65.36</v>
          </cell>
          <cell r="Q25">
            <v>23009.16</v>
          </cell>
          <cell r="R25">
            <v>15884.470000000001</v>
          </cell>
          <cell r="S25">
            <v>44.85</v>
          </cell>
          <cell r="T25">
            <v>14174.1</v>
          </cell>
          <cell r="U25">
            <v>8900.1500000000015</v>
          </cell>
          <cell r="V25">
            <v>59.26</v>
          </cell>
          <cell r="W25">
            <v>48218.860000000008</v>
          </cell>
          <cell r="X25">
            <v>35009.349999999991</v>
          </cell>
        </row>
        <row r="26">
          <cell r="A26" t="str">
            <v>จันทบุรี</v>
          </cell>
          <cell r="B26">
            <v>1447.3899999999999</v>
          </cell>
          <cell r="C26">
            <v>1346.2199999999998</v>
          </cell>
          <cell r="D26">
            <v>7.52</v>
          </cell>
          <cell r="E26">
            <v>96.16</v>
          </cell>
          <cell r="F26">
            <v>92.36999999999999</v>
          </cell>
          <cell r="G26">
            <v>4.0999999999999996</v>
          </cell>
          <cell r="H26">
            <v>1685.6399999999999</v>
          </cell>
          <cell r="I26">
            <v>1573.68</v>
          </cell>
          <cell r="J26">
            <v>7.11</v>
          </cell>
          <cell r="K26">
            <v>149.15</v>
          </cell>
          <cell r="L26">
            <v>136.61999999999998</v>
          </cell>
          <cell r="M26">
            <v>9.17</v>
          </cell>
          <cell r="N26">
            <v>1071.7099999999998</v>
          </cell>
          <cell r="O26">
            <v>939.69</v>
          </cell>
          <cell r="P26">
            <v>14.05</v>
          </cell>
          <cell r="Q26">
            <v>74.339999999999989</v>
          </cell>
          <cell r="R26">
            <v>69.13</v>
          </cell>
          <cell r="S26">
            <v>7.54</v>
          </cell>
          <cell r="T26">
            <v>1106.9899999999998</v>
          </cell>
          <cell r="U26">
            <v>1037.0899999999999</v>
          </cell>
          <cell r="V26">
            <v>6.74</v>
          </cell>
          <cell r="W26">
            <v>69.610000000000014</v>
          </cell>
          <cell r="X26">
            <v>68.55</v>
          </cell>
        </row>
        <row r="27">
          <cell r="A27" t="str">
            <v>ตราด</v>
          </cell>
          <cell r="B27">
            <v>1956.6399999999999</v>
          </cell>
          <cell r="C27">
            <v>1849.4499999999998</v>
          </cell>
          <cell r="D27">
            <v>5.8</v>
          </cell>
          <cell r="E27">
            <v>2683.8199999999997</v>
          </cell>
          <cell r="F27">
            <v>2425.5</v>
          </cell>
          <cell r="G27">
            <v>10.65</v>
          </cell>
          <cell r="H27">
            <v>2673.02</v>
          </cell>
          <cell r="I27">
            <v>2583.5699999999997</v>
          </cell>
          <cell r="J27">
            <v>3.46</v>
          </cell>
          <cell r="K27">
            <v>1070.92</v>
          </cell>
          <cell r="L27">
            <v>899.28</v>
          </cell>
          <cell r="M27">
            <v>19.09</v>
          </cell>
          <cell r="N27">
            <v>2178.73</v>
          </cell>
          <cell r="O27">
            <v>2022.5099999999998</v>
          </cell>
          <cell r="P27">
            <v>7.72</v>
          </cell>
          <cell r="Q27">
            <v>897.71</v>
          </cell>
          <cell r="R27">
            <v>805.50999999999976</v>
          </cell>
          <cell r="S27">
            <v>11.45</v>
          </cell>
          <cell r="T27">
            <v>2418.16</v>
          </cell>
          <cell r="U27">
            <v>2188.88</v>
          </cell>
          <cell r="V27">
            <v>10.47</v>
          </cell>
          <cell r="W27">
            <v>1906.83</v>
          </cell>
          <cell r="X27">
            <v>1670.3500000000001</v>
          </cell>
        </row>
        <row r="28">
          <cell r="A28" t="str">
            <v>นครนายก</v>
          </cell>
          <cell r="B28">
            <v>1868.7299999999998</v>
          </cell>
          <cell r="C28">
            <v>1769.37</v>
          </cell>
          <cell r="D28">
            <v>5.62</v>
          </cell>
          <cell r="E28">
            <v>12.910000000000002</v>
          </cell>
          <cell r="F28">
            <v>12.65</v>
          </cell>
          <cell r="G28">
            <v>2.06</v>
          </cell>
          <cell r="H28">
            <v>1559.07</v>
          </cell>
          <cell r="I28">
            <v>1510.01</v>
          </cell>
          <cell r="J28">
            <v>3.25</v>
          </cell>
          <cell r="K28">
            <v>6.2700000000000005</v>
          </cell>
          <cell r="L28">
            <v>5.84</v>
          </cell>
          <cell r="M28">
            <v>7.36</v>
          </cell>
          <cell r="N28">
            <v>1478.42</v>
          </cell>
          <cell r="O28">
            <v>1347.6499999999999</v>
          </cell>
          <cell r="P28">
            <v>9.6999999999999993</v>
          </cell>
          <cell r="Q28">
            <v>25.96</v>
          </cell>
          <cell r="R28">
            <v>24.070000000000004</v>
          </cell>
          <cell r="S28">
            <v>7.85</v>
          </cell>
          <cell r="T28">
            <v>1234.7199999999998</v>
          </cell>
          <cell r="U28">
            <v>1136.42</v>
          </cell>
          <cell r="V28">
            <v>8.65</v>
          </cell>
          <cell r="W28">
            <v>44.480000000000004</v>
          </cell>
          <cell r="X28">
            <v>41.390000000000008</v>
          </cell>
        </row>
        <row r="29">
          <cell r="A29" t="str">
            <v>ปราจีนบุรี</v>
          </cell>
          <cell r="B29">
            <v>889.08999999999992</v>
          </cell>
          <cell r="C29">
            <v>852.44999999999993</v>
          </cell>
          <cell r="D29">
            <v>4.3</v>
          </cell>
          <cell r="E29">
            <v>70.410000000000011</v>
          </cell>
          <cell r="F29">
            <v>67.800000000000011</v>
          </cell>
          <cell r="G29">
            <v>3.85</v>
          </cell>
          <cell r="H29">
            <v>925.22</v>
          </cell>
          <cell r="I29">
            <v>896.81</v>
          </cell>
          <cell r="J29">
            <v>3.17</v>
          </cell>
          <cell r="K29">
            <v>99.88000000000001</v>
          </cell>
          <cell r="L29">
            <v>96.2</v>
          </cell>
          <cell r="M29">
            <v>3.83</v>
          </cell>
          <cell r="N29">
            <v>766.21</v>
          </cell>
          <cell r="O29">
            <v>670.92000000000007</v>
          </cell>
          <cell r="P29">
            <v>14.2</v>
          </cell>
          <cell r="Q29">
            <v>42.629999999999995</v>
          </cell>
          <cell r="R29">
            <v>38.33</v>
          </cell>
          <cell r="S29">
            <v>11.22</v>
          </cell>
          <cell r="T29">
            <v>802.4</v>
          </cell>
          <cell r="U29">
            <v>734.71</v>
          </cell>
          <cell r="V29">
            <v>9.2100000000000009</v>
          </cell>
          <cell r="W29">
            <v>155.10999999999999</v>
          </cell>
          <cell r="X29">
            <v>147.26999999999998</v>
          </cell>
        </row>
        <row r="30">
          <cell r="A30" t="str">
            <v>ระยอง</v>
          </cell>
          <cell r="B30">
            <v>4577.6799999999994</v>
          </cell>
          <cell r="C30">
            <v>4298.99</v>
          </cell>
          <cell r="D30">
            <v>6.48</v>
          </cell>
          <cell r="E30">
            <v>1000.2499999999999</v>
          </cell>
          <cell r="F30">
            <v>975.36</v>
          </cell>
          <cell r="G30">
            <v>2.5499999999999998</v>
          </cell>
          <cell r="H30">
            <v>6343.1100000000015</v>
          </cell>
          <cell r="I30">
            <v>5701.8899999999994</v>
          </cell>
          <cell r="J30">
            <v>11.25</v>
          </cell>
          <cell r="K30">
            <v>727.46</v>
          </cell>
          <cell r="L30">
            <v>711.24000000000012</v>
          </cell>
          <cell r="M30">
            <v>2.2799999999999998</v>
          </cell>
          <cell r="N30">
            <v>5609.5700000000006</v>
          </cell>
          <cell r="O30">
            <v>5072.57</v>
          </cell>
          <cell r="P30">
            <v>10.59</v>
          </cell>
          <cell r="Q30">
            <v>1100.52</v>
          </cell>
          <cell r="R30">
            <v>1034.53</v>
          </cell>
          <cell r="S30">
            <v>6.38</v>
          </cell>
          <cell r="T30">
            <v>9853.17</v>
          </cell>
          <cell r="U30">
            <v>9273.34</v>
          </cell>
          <cell r="V30">
            <v>6.25</v>
          </cell>
          <cell r="W30">
            <v>1402.68</v>
          </cell>
          <cell r="X30">
            <v>1311.74</v>
          </cell>
        </row>
        <row r="31">
          <cell r="A31" t="str">
            <v>สระแก้ว</v>
          </cell>
          <cell r="B31">
            <v>1210.07</v>
          </cell>
          <cell r="C31">
            <v>1108.1299999999999</v>
          </cell>
          <cell r="D31">
            <v>9.1999999999999993</v>
          </cell>
          <cell r="E31">
            <v>207.14</v>
          </cell>
          <cell r="F31">
            <v>201.03999999999996</v>
          </cell>
          <cell r="G31">
            <v>3.03</v>
          </cell>
          <cell r="H31">
            <v>1274.6300000000001</v>
          </cell>
          <cell r="I31">
            <v>1055.0700000000002</v>
          </cell>
          <cell r="J31">
            <v>20.81</v>
          </cell>
          <cell r="K31">
            <v>108.11</v>
          </cell>
          <cell r="L31">
            <v>90.72999999999999</v>
          </cell>
          <cell r="M31">
            <v>19.16</v>
          </cell>
          <cell r="N31">
            <v>1179.9599999999998</v>
          </cell>
          <cell r="O31">
            <v>1005.31</v>
          </cell>
          <cell r="P31">
            <v>17.37</v>
          </cell>
          <cell r="Q31">
            <v>116.94999999999999</v>
          </cell>
          <cell r="R31">
            <v>106.35000000000002</v>
          </cell>
          <cell r="S31">
            <v>9.9700000000000006</v>
          </cell>
          <cell r="T31">
            <v>1498.0200000000002</v>
          </cell>
          <cell r="U31">
            <v>1212.6599999999999</v>
          </cell>
          <cell r="V31">
            <v>23.53</v>
          </cell>
          <cell r="W31">
            <v>174.1</v>
          </cell>
          <cell r="X31">
            <v>135.61999999999998</v>
          </cell>
        </row>
        <row r="32">
          <cell r="A32" t="str">
            <v>ภาคตะวันออก</v>
          </cell>
          <cell r="B32">
            <v>21629.219999999998</v>
          </cell>
          <cell r="C32">
            <v>16089.96</v>
          </cell>
          <cell r="D32">
            <v>34.43</v>
          </cell>
          <cell r="E32">
            <v>52878.400000000001</v>
          </cell>
          <cell r="F32">
            <v>33628.69</v>
          </cell>
          <cell r="G32">
            <v>57.24</v>
          </cell>
          <cell r="H32">
            <v>25887.200000000004</v>
          </cell>
          <cell r="I32">
            <v>20784.629999999997</v>
          </cell>
          <cell r="J32">
            <v>24.55</v>
          </cell>
          <cell r="K32">
            <v>44383.77</v>
          </cell>
          <cell r="L32">
            <v>28619.54</v>
          </cell>
          <cell r="M32">
            <v>55.08</v>
          </cell>
          <cell r="N32">
            <v>21018.539999999997</v>
          </cell>
          <cell r="O32">
            <v>16340.43</v>
          </cell>
          <cell r="P32">
            <v>28.63</v>
          </cell>
          <cell r="Q32">
            <v>25267.27</v>
          </cell>
          <cell r="R32">
            <v>17962.39</v>
          </cell>
          <cell r="S32">
            <v>40.67</v>
          </cell>
          <cell r="T32">
            <v>31087.56</v>
          </cell>
          <cell r="U32">
            <v>24397.670000000002</v>
          </cell>
          <cell r="V32">
            <v>27.42</v>
          </cell>
          <cell r="W32">
            <v>51971.670000000013</v>
          </cell>
          <cell r="X32">
            <v>38384.26999999999</v>
          </cell>
        </row>
        <row r="33">
          <cell r="A33" t="str">
            <v>ภูเก็ต</v>
          </cell>
          <cell r="B33">
            <v>15621.210000000001</v>
          </cell>
          <cell r="C33">
            <v>14237.519999999999</v>
          </cell>
          <cell r="D33">
            <v>9.7200000000000006</v>
          </cell>
          <cell r="E33">
            <v>125423.97</v>
          </cell>
          <cell r="F33">
            <v>100328.99</v>
          </cell>
          <cell r="G33">
            <v>25.01</v>
          </cell>
          <cell r="H33">
            <v>6898.37</v>
          </cell>
          <cell r="I33">
            <v>6162</v>
          </cell>
          <cell r="J33">
            <v>11.95</v>
          </cell>
          <cell r="K33">
            <v>70935.47</v>
          </cell>
          <cell r="L33">
            <v>57434.76</v>
          </cell>
          <cell r="M33">
            <v>23.51</v>
          </cell>
          <cell r="N33">
            <v>9386.8200000000015</v>
          </cell>
          <cell r="O33">
            <v>8400.3799999999992</v>
          </cell>
          <cell r="P33">
            <v>11.74</v>
          </cell>
          <cell r="Q33">
            <v>41433.79</v>
          </cell>
          <cell r="R33">
            <v>33141.14</v>
          </cell>
          <cell r="S33">
            <v>25.02</v>
          </cell>
          <cell r="T33">
            <v>12084.810000000001</v>
          </cell>
          <cell r="U33">
            <v>11674.05</v>
          </cell>
          <cell r="V33">
            <v>3.52</v>
          </cell>
          <cell r="W33">
            <v>96093.65</v>
          </cell>
          <cell r="X33">
            <v>81626.789999999994</v>
          </cell>
        </row>
        <row r="34">
          <cell r="A34" t="str">
            <v>พัทลุง</v>
          </cell>
          <cell r="B34">
            <v>453.95000000000005</v>
          </cell>
          <cell r="C34">
            <v>387.18</v>
          </cell>
          <cell r="D34">
            <v>17.25</v>
          </cell>
          <cell r="E34">
            <v>5.0299999999999994</v>
          </cell>
          <cell r="F34">
            <v>4.6800000000000006</v>
          </cell>
          <cell r="G34">
            <v>7.48</v>
          </cell>
          <cell r="H34">
            <v>671.02</v>
          </cell>
          <cell r="I34">
            <v>589.95000000000005</v>
          </cell>
          <cell r="J34">
            <v>13.74</v>
          </cell>
          <cell r="K34">
            <v>16.39</v>
          </cell>
          <cell r="L34">
            <v>14.73</v>
          </cell>
          <cell r="M34">
            <v>11.27</v>
          </cell>
          <cell r="N34">
            <v>808.29</v>
          </cell>
          <cell r="O34">
            <v>671.24000000000012</v>
          </cell>
          <cell r="P34">
            <v>20.420000000000002</v>
          </cell>
          <cell r="Q34">
            <v>8.15</v>
          </cell>
          <cell r="R34">
            <v>6.85</v>
          </cell>
          <cell r="S34">
            <v>18.98</v>
          </cell>
          <cell r="T34">
            <v>951.31000000000006</v>
          </cell>
          <cell r="U34">
            <v>874.4899999999999</v>
          </cell>
          <cell r="V34">
            <v>8.7799999999999994</v>
          </cell>
          <cell r="W34">
            <v>6.05</v>
          </cell>
          <cell r="X34">
            <v>5.6499999999999995</v>
          </cell>
        </row>
        <row r="35">
          <cell r="A35" t="str">
            <v>ตรัง</v>
          </cell>
          <cell r="B35">
            <v>2535.6699999999996</v>
          </cell>
          <cell r="C35">
            <v>2318.4499999999994</v>
          </cell>
          <cell r="D35">
            <v>9.3699999999999992</v>
          </cell>
          <cell r="E35">
            <v>511.00000000000006</v>
          </cell>
          <cell r="F35">
            <v>474.38000000000005</v>
          </cell>
          <cell r="G35">
            <v>7.72</v>
          </cell>
          <cell r="H35">
            <v>1795.7300000000002</v>
          </cell>
          <cell r="I35">
            <v>1644.87</v>
          </cell>
          <cell r="J35">
            <v>9.17</v>
          </cell>
          <cell r="K35">
            <v>225.74</v>
          </cell>
          <cell r="L35">
            <v>231.80999999999997</v>
          </cell>
          <cell r="M35">
            <v>-2.62</v>
          </cell>
          <cell r="N35">
            <v>1004.0699999999999</v>
          </cell>
          <cell r="O35">
            <v>914.67000000000007</v>
          </cell>
          <cell r="P35">
            <v>9.77</v>
          </cell>
          <cell r="Q35">
            <v>188.09</v>
          </cell>
          <cell r="R35">
            <v>171.38</v>
          </cell>
          <cell r="S35">
            <v>9.75</v>
          </cell>
          <cell r="T35">
            <v>1555.22</v>
          </cell>
          <cell r="U35">
            <v>1462.74</v>
          </cell>
          <cell r="V35">
            <v>6.32</v>
          </cell>
          <cell r="W35">
            <v>531.49</v>
          </cell>
          <cell r="X35">
            <v>491.90000000000003</v>
          </cell>
        </row>
        <row r="36">
          <cell r="A36" t="str">
            <v>ระนอง</v>
          </cell>
          <cell r="B36">
            <v>866.24</v>
          </cell>
          <cell r="C36">
            <v>773.52000000000021</v>
          </cell>
          <cell r="D36">
            <v>11.99</v>
          </cell>
          <cell r="E36">
            <v>105.21000000000001</v>
          </cell>
          <cell r="F36">
            <v>99.03</v>
          </cell>
          <cell r="G36">
            <v>6.24</v>
          </cell>
          <cell r="H36">
            <v>1050.1099999999999</v>
          </cell>
          <cell r="I36">
            <v>1009.0899999999999</v>
          </cell>
          <cell r="J36">
            <v>4.07</v>
          </cell>
          <cell r="K36">
            <v>75.02</v>
          </cell>
          <cell r="L36">
            <v>70.23</v>
          </cell>
          <cell r="M36">
            <v>6.82</v>
          </cell>
          <cell r="N36">
            <v>940.45999999999992</v>
          </cell>
          <cell r="O36">
            <v>861.93000000000006</v>
          </cell>
          <cell r="P36">
            <v>9.11</v>
          </cell>
          <cell r="Q36">
            <v>86.09</v>
          </cell>
          <cell r="R36">
            <v>81.28</v>
          </cell>
          <cell r="S36">
            <v>5.92</v>
          </cell>
          <cell r="T36">
            <v>796.64</v>
          </cell>
          <cell r="U36">
            <v>777.37</v>
          </cell>
          <cell r="V36">
            <v>2.48</v>
          </cell>
          <cell r="W36">
            <v>58.030000000000008</v>
          </cell>
          <cell r="X36">
            <v>54.250000000000007</v>
          </cell>
        </row>
        <row r="37">
          <cell r="A37" t="str">
            <v>ชุมพร</v>
          </cell>
          <cell r="B37">
            <v>1097.8399999999999</v>
          </cell>
          <cell r="C37">
            <v>1028.18</v>
          </cell>
          <cell r="D37">
            <v>6.78</v>
          </cell>
          <cell r="E37">
            <v>113.27999999999999</v>
          </cell>
          <cell r="F37">
            <v>103.28</v>
          </cell>
          <cell r="G37">
            <v>9.68</v>
          </cell>
          <cell r="H37">
            <v>1549.7399999999998</v>
          </cell>
          <cell r="I37">
            <v>1485.0800000000002</v>
          </cell>
          <cell r="J37">
            <v>4.3499999999999996</v>
          </cell>
          <cell r="K37">
            <v>75.12</v>
          </cell>
          <cell r="L37">
            <v>69.16</v>
          </cell>
          <cell r="M37">
            <v>8.6199999999999992</v>
          </cell>
          <cell r="N37">
            <v>1565.8100000000002</v>
          </cell>
          <cell r="O37">
            <v>1446.9</v>
          </cell>
          <cell r="P37">
            <v>8.2200000000000006</v>
          </cell>
          <cell r="Q37">
            <v>311.69</v>
          </cell>
          <cell r="R37">
            <v>292.80999999999995</v>
          </cell>
          <cell r="S37">
            <v>6.45</v>
          </cell>
          <cell r="T37">
            <v>1372.21</v>
          </cell>
          <cell r="U37">
            <v>1308.6600000000001</v>
          </cell>
          <cell r="V37">
            <v>4.8600000000000003</v>
          </cell>
          <cell r="W37">
            <v>154.18</v>
          </cell>
          <cell r="X37">
            <v>146.47999999999999</v>
          </cell>
        </row>
        <row r="38">
          <cell r="A38" t="str">
            <v>ปัตตานี</v>
          </cell>
          <cell r="B38">
            <v>224.12</v>
          </cell>
          <cell r="C38">
            <v>207.07</v>
          </cell>
          <cell r="D38">
            <v>8.23</v>
          </cell>
          <cell r="E38">
            <v>2.23</v>
          </cell>
          <cell r="F38">
            <v>1.95</v>
          </cell>
          <cell r="G38">
            <v>14.36</v>
          </cell>
          <cell r="H38">
            <v>227.93999999999997</v>
          </cell>
          <cell r="I38">
            <v>214.58</v>
          </cell>
          <cell r="J38">
            <v>6.23</v>
          </cell>
          <cell r="K38">
            <v>1.32</v>
          </cell>
          <cell r="L38">
            <v>1.0499999999999998</v>
          </cell>
          <cell r="M38">
            <v>25.71</v>
          </cell>
          <cell r="N38">
            <v>252.51999999999998</v>
          </cell>
          <cell r="O38">
            <v>250.28</v>
          </cell>
          <cell r="P38">
            <v>0.89</v>
          </cell>
          <cell r="Q38">
            <v>2.1200000000000006</v>
          </cell>
          <cell r="R38">
            <v>2.0799999999999996</v>
          </cell>
          <cell r="S38">
            <v>1.92</v>
          </cell>
          <cell r="T38">
            <v>195.54000000000002</v>
          </cell>
          <cell r="U38">
            <v>181.49999999999997</v>
          </cell>
          <cell r="V38">
            <v>7.74</v>
          </cell>
          <cell r="W38">
            <v>3.1100000000000003</v>
          </cell>
          <cell r="X38">
            <v>3.09</v>
          </cell>
        </row>
        <row r="39">
          <cell r="A39" t="str">
            <v>ยะลา</v>
          </cell>
          <cell r="B39">
            <v>92.830000000000013</v>
          </cell>
          <cell r="C39">
            <v>85.08</v>
          </cell>
          <cell r="D39">
            <v>9.11</v>
          </cell>
          <cell r="E39">
            <v>497.05999999999995</v>
          </cell>
          <cell r="F39">
            <v>449.18</v>
          </cell>
          <cell r="G39">
            <v>10.66</v>
          </cell>
          <cell r="H39">
            <v>56.15</v>
          </cell>
          <cell r="I39">
            <v>53.24</v>
          </cell>
          <cell r="J39">
            <v>5.47</v>
          </cell>
          <cell r="K39">
            <v>687.51</v>
          </cell>
          <cell r="L39">
            <v>657.1099999999999</v>
          </cell>
          <cell r="M39">
            <v>4.63</v>
          </cell>
          <cell r="N39">
            <v>181.94</v>
          </cell>
          <cell r="O39">
            <v>164.93</v>
          </cell>
          <cell r="P39">
            <v>10.31</v>
          </cell>
          <cell r="Q39">
            <v>575.66000000000008</v>
          </cell>
          <cell r="R39">
            <v>535.57000000000005</v>
          </cell>
          <cell r="S39">
            <v>7.49</v>
          </cell>
          <cell r="T39">
            <v>136.46</v>
          </cell>
          <cell r="U39">
            <v>130.89000000000001</v>
          </cell>
          <cell r="V39">
            <v>4.26</v>
          </cell>
          <cell r="W39">
            <v>658.68</v>
          </cell>
          <cell r="X39">
            <v>653.28000000000009</v>
          </cell>
        </row>
        <row r="40">
          <cell r="A40" t="str">
            <v>นครศรีธรรมราช</v>
          </cell>
          <cell r="B40">
            <v>3098.47</v>
          </cell>
          <cell r="C40">
            <v>2864.38</v>
          </cell>
          <cell r="D40">
            <v>8.17</v>
          </cell>
          <cell r="E40">
            <v>105.33999999999999</v>
          </cell>
          <cell r="F40">
            <v>90.669999999999987</v>
          </cell>
          <cell r="G40">
            <v>16.18</v>
          </cell>
          <cell r="H40">
            <v>5047.87</v>
          </cell>
          <cell r="I40">
            <v>4764.5400000000009</v>
          </cell>
          <cell r="J40">
            <v>5.95</v>
          </cell>
          <cell r="K40">
            <v>49.62</v>
          </cell>
          <cell r="L40">
            <v>46.010000000000005</v>
          </cell>
          <cell r="M40">
            <v>7.85</v>
          </cell>
          <cell r="N40">
            <v>3034.2599999999998</v>
          </cell>
          <cell r="O40">
            <v>2763.9900000000002</v>
          </cell>
          <cell r="P40">
            <v>9.7799999999999994</v>
          </cell>
          <cell r="Q40">
            <v>72.330000000000013</v>
          </cell>
          <cell r="R40">
            <v>68.789999999999992</v>
          </cell>
          <cell r="S40">
            <v>5.15</v>
          </cell>
          <cell r="T40">
            <v>2948.1000000000004</v>
          </cell>
          <cell r="U40">
            <v>2883.65</v>
          </cell>
          <cell r="V40">
            <v>2.2400000000000002</v>
          </cell>
          <cell r="W40">
            <v>109.22999999999999</v>
          </cell>
          <cell r="X40">
            <v>105.33</v>
          </cell>
        </row>
        <row r="41">
          <cell r="A41" t="str">
            <v>นราธิวาส</v>
          </cell>
          <cell r="B41">
            <v>199.82</v>
          </cell>
          <cell r="C41">
            <v>188.04999999999998</v>
          </cell>
          <cell r="D41">
            <v>6.26</v>
          </cell>
          <cell r="E41">
            <v>428.40000000000003</v>
          </cell>
          <cell r="F41">
            <v>402.31</v>
          </cell>
          <cell r="G41">
            <v>6.49</v>
          </cell>
          <cell r="H41">
            <v>232.93</v>
          </cell>
          <cell r="I41">
            <v>209.54</v>
          </cell>
          <cell r="J41">
            <v>11.16</v>
          </cell>
          <cell r="K41">
            <v>559.34</v>
          </cell>
          <cell r="L41">
            <v>518.8900000000001</v>
          </cell>
          <cell r="M41">
            <v>7.8</v>
          </cell>
          <cell r="N41">
            <v>216.07000000000002</v>
          </cell>
          <cell r="O41">
            <v>213.76</v>
          </cell>
          <cell r="P41">
            <v>1.08</v>
          </cell>
          <cell r="Q41">
            <v>500.96</v>
          </cell>
          <cell r="R41">
            <v>479.9</v>
          </cell>
          <cell r="S41">
            <v>4.3899999999999997</v>
          </cell>
          <cell r="T41">
            <v>206.22</v>
          </cell>
          <cell r="U41">
            <v>200.64</v>
          </cell>
          <cell r="V41">
            <v>2.78</v>
          </cell>
          <cell r="W41">
            <v>330.40999999999997</v>
          </cell>
          <cell r="X41">
            <v>315.85000000000002</v>
          </cell>
        </row>
        <row r="42">
          <cell r="A42" t="str">
            <v>กระบี่</v>
          </cell>
          <cell r="B42">
            <v>10708.619999999999</v>
          </cell>
          <cell r="C42">
            <v>10054.000000000004</v>
          </cell>
          <cell r="D42">
            <v>6.51</v>
          </cell>
          <cell r="E42">
            <v>20935.309999999998</v>
          </cell>
          <cell r="F42">
            <v>17710.219999999998</v>
          </cell>
          <cell r="G42">
            <v>18.21</v>
          </cell>
          <cell r="H42">
            <v>7271.61</v>
          </cell>
          <cell r="I42">
            <v>6990.6</v>
          </cell>
          <cell r="J42">
            <v>4.0199999999999996</v>
          </cell>
          <cell r="K42">
            <v>10799.769999999999</v>
          </cell>
          <cell r="L42">
            <v>9366.8999999999978</v>
          </cell>
          <cell r="M42">
            <v>15.3</v>
          </cell>
          <cell r="N42">
            <v>5176.91</v>
          </cell>
          <cell r="O42">
            <v>4728.05</v>
          </cell>
          <cell r="P42">
            <v>9.49</v>
          </cell>
          <cell r="Q42">
            <v>7747.9800000000005</v>
          </cell>
          <cell r="R42">
            <v>6431.78</v>
          </cell>
          <cell r="S42">
            <v>20.46</v>
          </cell>
          <cell r="T42">
            <v>8502.130000000001</v>
          </cell>
          <cell r="U42">
            <v>7969.4900000000007</v>
          </cell>
          <cell r="V42">
            <v>6.68</v>
          </cell>
          <cell r="W42">
            <v>17351.470000000005</v>
          </cell>
          <cell r="X42">
            <v>15084.79</v>
          </cell>
        </row>
        <row r="43">
          <cell r="A43" t="str">
            <v>สงขลา</v>
          </cell>
          <cell r="B43">
            <v>7564.17</v>
          </cell>
          <cell r="C43">
            <v>7096.88</v>
          </cell>
          <cell r="D43">
            <v>6.58</v>
          </cell>
          <cell r="E43">
            <v>6279.5699999999988</v>
          </cell>
          <cell r="F43">
            <v>5500.5199999999995</v>
          </cell>
          <cell r="G43">
            <v>14.16</v>
          </cell>
          <cell r="H43">
            <v>6906.1</v>
          </cell>
          <cell r="I43">
            <v>6580.369999999999</v>
          </cell>
          <cell r="J43">
            <v>4.95</v>
          </cell>
          <cell r="K43">
            <v>6827.09</v>
          </cell>
          <cell r="L43">
            <v>5625.3899999999994</v>
          </cell>
          <cell r="M43">
            <v>21.36</v>
          </cell>
          <cell r="N43">
            <v>7540.4</v>
          </cell>
          <cell r="O43">
            <v>6740.13</v>
          </cell>
          <cell r="P43">
            <v>11.87</v>
          </cell>
          <cell r="Q43">
            <v>6446.880000000001</v>
          </cell>
          <cell r="R43">
            <v>5413.34</v>
          </cell>
          <cell r="S43">
            <v>19.09</v>
          </cell>
          <cell r="T43">
            <v>6536</v>
          </cell>
          <cell r="U43">
            <v>6423.72</v>
          </cell>
          <cell r="V43">
            <v>1.75</v>
          </cell>
          <cell r="W43">
            <v>6237.2399999999989</v>
          </cell>
          <cell r="X43">
            <v>5505.09</v>
          </cell>
        </row>
        <row r="44">
          <cell r="A44" t="str">
            <v>พังงา</v>
          </cell>
          <cell r="B44">
            <v>1906.8700000000001</v>
          </cell>
          <cell r="C44">
            <v>1771.1600000000003</v>
          </cell>
          <cell r="D44">
            <v>7.66</v>
          </cell>
          <cell r="E44">
            <v>12717.75</v>
          </cell>
          <cell r="F44">
            <v>10986.96</v>
          </cell>
          <cell r="G44">
            <v>15.75</v>
          </cell>
          <cell r="H44">
            <v>1278.77</v>
          </cell>
          <cell r="I44">
            <v>1155.4000000000001</v>
          </cell>
          <cell r="J44">
            <v>10.68</v>
          </cell>
          <cell r="K44">
            <v>7411.9</v>
          </cell>
          <cell r="L44">
            <v>6442.74</v>
          </cell>
          <cell r="M44">
            <v>15.04</v>
          </cell>
          <cell r="N44">
            <v>598.57999999999993</v>
          </cell>
          <cell r="O44">
            <v>538.07999999999993</v>
          </cell>
          <cell r="P44">
            <v>11.24</v>
          </cell>
          <cell r="Q44">
            <v>5695.31</v>
          </cell>
          <cell r="R44">
            <v>4872.12</v>
          </cell>
          <cell r="S44">
            <v>16.899999999999999</v>
          </cell>
          <cell r="T44">
            <v>1403.39</v>
          </cell>
          <cell r="U44">
            <v>1294.76</v>
          </cell>
          <cell r="V44">
            <v>8.39</v>
          </cell>
          <cell r="W44">
            <v>11606.92</v>
          </cell>
          <cell r="X44">
            <v>10153.530000000001</v>
          </cell>
        </row>
        <row r="45">
          <cell r="A45" t="str">
            <v>สุราษฎร์ธานี</v>
          </cell>
          <cell r="B45">
            <v>3267.25</v>
          </cell>
          <cell r="C45">
            <v>3073.75</v>
          </cell>
          <cell r="D45">
            <v>6.3</v>
          </cell>
          <cell r="E45">
            <v>20428.919999999998</v>
          </cell>
          <cell r="F45">
            <v>17336.830000000002</v>
          </cell>
          <cell r="G45">
            <v>17.84</v>
          </cell>
          <cell r="H45">
            <v>4080.2999999999993</v>
          </cell>
          <cell r="I45">
            <v>3875.19</v>
          </cell>
          <cell r="J45">
            <v>5.29</v>
          </cell>
          <cell r="K45">
            <v>13303.51</v>
          </cell>
          <cell r="L45">
            <v>11101.76</v>
          </cell>
          <cell r="M45">
            <v>19.829999999999998</v>
          </cell>
          <cell r="N45">
            <v>4274.83</v>
          </cell>
          <cell r="O45">
            <v>3900.7599999999998</v>
          </cell>
          <cell r="P45">
            <v>9.59</v>
          </cell>
          <cell r="Q45">
            <v>14919.33</v>
          </cell>
          <cell r="R45">
            <v>12492.380000000001</v>
          </cell>
          <cell r="S45">
            <v>19.43</v>
          </cell>
          <cell r="T45">
            <v>3523.06</v>
          </cell>
          <cell r="U45">
            <v>3237.94</v>
          </cell>
          <cell r="V45">
            <v>8.81</v>
          </cell>
          <cell r="W45">
            <v>15338.56</v>
          </cell>
          <cell r="X45">
            <v>13034.31</v>
          </cell>
        </row>
        <row r="46">
          <cell r="A46" t="str">
            <v>สตูล</v>
          </cell>
          <cell r="B46">
            <v>3726.25</v>
          </cell>
          <cell r="C46">
            <v>3442.2000000000003</v>
          </cell>
          <cell r="D46">
            <v>8.25</v>
          </cell>
          <cell r="E46">
            <v>227.31000000000003</v>
          </cell>
          <cell r="F46">
            <v>201.57000000000002</v>
          </cell>
          <cell r="G46">
            <v>12.77</v>
          </cell>
          <cell r="H46">
            <v>1072.82</v>
          </cell>
          <cell r="I46">
            <v>1020.0300000000001</v>
          </cell>
          <cell r="J46">
            <v>5.18</v>
          </cell>
          <cell r="K46">
            <v>182.07000000000002</v>
          </cell>
          <cell r="L46">
            <v>172.79</v>
          </cell>
          <cell r="M46">
            <v>5.37</v>
          </cell>
          <cell r="N46">
            <v>731.13</v>
          </cell>
          <cell r="O46">
            <v>669.92000000000007</v>
          </cell>
          <cell r="P46">
            <v>9.14</v>
          </cell>
          <cell r="Q46">
            <v>74.709999999999994</v>
          </cell>
          <cell r="R46">
            <v>69.47</v>
          </cell>
          <cell r="S46">
            <v>7.54</v>
          </cell>
          <cell r="T46">
            <v>1308.4799999999998</v>
          </cell>
          <cell r="U46">
            <v>1194.95</v>
          </cell>
          <cell r="V46">
            <v>9.5</v>
          </cell>
          <cell r="W46">
            <v>237.22999999999996</v>
          </cell>
          <cell r="X46">
            <v>229.61</v>
          </cell>
        </row>
        <row r="47">
          <cell r="A47" t="str">
            <v>ภาคใต้</v>
          </cell>
          <cell r="B47">
            <v>51363.310000000005</v>
          </cell>
          <cell r="C47">
            <v>47527.420000000006</v>
          </cell>
          <cell r="D47">
            <v>8.07</v>
          </cell>
          <cell r="E47">
            <v>187780.38</v>
          </cell>
          <cell r="F47">
            <v>153690.57</v>
          </cell>
          <cell r="G47">
            <v>22.18</v>
          </cell>
          <cell r="H47">
            <v>38139.46</v>
          </cell>
          <cell r="I47">
            <v>35754.480000000003</v>
          </cell>
          <cell r="J47">
            <v>6.67</v>
          </cell>
          <cell r="K47">
            <v>111149.87</v>
          </cell>
          <cell r="L47">
            <v>91753.33</v>
          </cell>
          <cell r="M47">
            <v>21.14</v>
          </cell>
          <cell r="N47">
            <v>35712.089999999997</v>
          </cell>
          <cell r="O47">
            <v>32265.020000000004</v>
          </cell>
          <cell r="P47">
            <v>10.68</v>
          </cell>
          <cell r="Q47">
            <v>78063.090000000011</v>
          </cell>
          <cell r="R47">
            <v>64058.89</v>
          </cell>
          <cell r="S47">
            <v>21.86</v>
          </cell>
          <cell r="T47">
            <v>41519.57</v>
          </cell>
          <cell r="U47">
            <v>39614.850000000006</v>
          </cell>
          <cell r="V47">
            <v>4.8099999999999996</v>
          </cell>
          <cell r="W47">
            <v>148716.25</v>
          </cell>
          <cell r="X47">
            <v>127409.94999999997</v>
          </cell>
        </row>
        <row r="48">
          <cell r="A48" t="str">
            <v>กำแพงเพชร</v>
          </cell>
          <cell r="B48">
            <v>314.14000000000004</v>
          </cell>
          <cell r="C48">
            <v>267.06000000000006</v>
          </cell>
          <cell r="D48">
            <v>17.63</v>
          </cell>
          <cell r="E48">
            <v>16.32</v>
          </cell>
          <cell r="F48">
            <v>14.999999999999998</v>
          </cell>
          <cell r="G48">
            <v>8.8000000000000007</v>
          </cell>
          <cell r="H48">
            <v>362.34000000000003</v>
          </cell>
          <cell r="I48">
            <v>338.02</v>
          </cell>
          <cell r="J48">
            <v>7.19</v>
          </cell>
          <cell r="K48">
            <v>12.58</v>
          </cell>
          <cell r="L48">
            <v>11.710000000000003</v>
          </cell>
          <cell r="M48">
            <v>7.43</v>
          </cell>
          <cell r="N48">
            <v>192.01</v>
          </cell>
          <cell r="O48">
            <v>162.38</v>
          </cell>
          <cell r="P48">
            <v>18.25</v>
          </cell>
          <cell r="Q48">
            <v>5.1100000000000012</v>
          </cell>
          <cell r="R48">
            <v>4.57</v>
          </cell>
          <cell r="S48">
            <v>11.82</v>
          </cell>
          <cell r="T48">
            <v>485.46000000000004</v>
          </cell>
          <cell r="U48">
            <v>445.60999999999996</v>
          </cell>
          <cell r="V48">
            <v>8.94</v>
          </cell>
          <cell r="W48">
            <v>9.01</v>
          </cell>
          <cell r="X48">
            <v>8.23</v>
          </cell>
        </row>
        <row r="49">
          <cell r="A49" t="str">
            <v>เชียงราย</v>
          </cell>
          <cell r="B49">
            <v>5024.72</v>
          </cell>
          <cell r="C49">
            <v>4846.2600000000011</v>
          </cell>
          <cell r="D49">
            <v>3.68</v>
          </cell>
          <cell r="E49">
            <v>1221.81</v>
          </cell>
          <cell r="F49">
            <v>1210.07</v>
          </cell>
          <cell r="G49">
            <v>0.97</v>
          </cell>
          <cell r="H49">
            <v>3684.4400000000005</v>
          </cell>
          <cell r="I49">
            <v>3509.94</v>
          </cell>
          <cell r="J49">
            <v>4.97</v>
          </cell>
          <cell r="K49">
            <v>1312.7999999999997</v>
          </cell>
          <cell r="L49">
            <v>1254.8300000000002</v>
          </cell>
          <cell r="M49">
            <v>4.62</v>
          </cell>
          <cell r="N49">
            <v>3073.7599999999998</v>
          </cell>
          <cell r="O49">
            <v>2839.1499999999996</v>
          </cell>
          <cell r="P49">
            <v>8.26</v>
          </cell>
          <cell r="Q49">
            <v>1397.75</v>
          </cell>
          <cell r="R49">
            <v>1327.1399999999999</v>
          </cell>
          <cell r="S49">
            <v>5.32</v>
          </cell>
          <cell r="T49">
            <v>6390.64</v>
          </cell>
          <cell r="U49">
            <v>6184.18</v>
          </cell>
          <cell r="V49">
            <v>3.34</v>
          </cell>
          <cell r="W49">
            <v>1642.1000000000001</v>
          </cell>
          <cell r="X49">
            <v>1676.5100000000002</v>
          </cell>
        </row>
        <row r="50">
          <cell r="A50" t="str">
            <v>เชียงใหม่</v>
          </cell>
          <cell r="B50">
            <v>15977.78</v>
          </cell>
          <cell r="C50">
            <v>15754.55</v>
          </cell>
          <cell r="D50">
            <v>1.42</v>
          </cell>
          <cell r="E50">
            <v>9564.6200000000008</v>
          </cell>
          <cell r="F50">
            <v>7915.26</v>
          </cell>
          <cell r="G50">
            <v>20.84</v>
          </cell>
          <cell r="H50">
            <v>11448.210000000001</v>
          </cell>
          <cell r="I50">
            <v>10720.589999999998</v>
          </cell>
          <cell r="J50">
            <v>6.79</v>
          </cell>
          <cell r="K50">
            <v>6953.6399999999985</v>
          </cell>
          <cell r="L50">
            <v>5794.0899999999992</v>
          </cell>
          <cell r="M50">
            <v>20.010000000000002</v>
          </cell>
          <cell r="N50">
            <v>9356.380000000001</v>
          </cell>
          <cell r="O50">
            <v>8793.7100000000009</v>
          </cell>
          <cell r="P50">
            <v>6.4</v>
          </cell>
          <cell r="Q50">
            <v>8705.4499999999989</v>
          </cell>
          <cell r="R50">
            <v>7487.7799999999988</v>
          </cell>
          <cell r="S50">
            <v>16.260000000000002</v>
          </cell>
          <cell r="T50">
            <v>19435.12</v>
          </cell>
          <cell r="U50">
            <v>18421.54</v>
          </cell>
          <cell r="V50">
            <v>5.5</v>
          </cell>
          <cell r="W50">
            <v>8696.08</v>
          </cell>
          <cell r="X50">
            <v>7682.72</v>
          </cell>
        </row>
        <row r="51">
          <cell r="A51" t="str">
            <v>พิจิตร</v>
          </cell>
          <cell r="B51">
            <v>337.8</v>
          </cell>
          <cell r="C51">
            <v>331.94000000000005</v>
          </cell>
          <cell r="D51">
            <v>1.77</v>
          </cell>
          <cell r="E51">
            <v>2.1700000000000004</v>
          </cell>
          <cell r="F51">
            <v>1.99</v>
          </cell>
          <cell r="G51">
            <v>9.0500000000000007</v>
          </cell>
          <cell r="H51">
            <v>257.52</v>
          </cell>
          <cell r="I51">
            <v>245.31</v>
          </cell>
          <cell r="J51">
            <v>4.9800000000000004</v>
          </cell>
          <cell r="K51">
            <v>3.4300000000000006</v>
          </cell>
          <cell r="L51">
            <v>3.27</v>
          </cell>
          <cell r="M51">
            <v>4.8899999999999997</v>
          </cell>
          <cell r="N51">
            <v>307.09999999999997</v>
          </cell>
          <cell r="O51">
            <v>292.32000000000005</v>
          </cell>
          <cell r="P51">
            <v>5.0599999999999996</v>
          </cell>
          <cell r="Q51">
            <v>0.96</v>
          </cell>
          <cell r="R51">
            <v>0.88</v>
          </cell>
          <cell r="S51">
            <v>9.09</v>
          </cell>
          <cell r="T51">
            <v>415.48</v>
          </cell>
          <cell r="U51">
            <v>398.98999999999995</v>
          </cell>
          <cell r="V51">
            <v>4.13</v>
          </cell>
          <cell r="W51">
            <v>2.83</v>
          </cell>
          <cell r="X51">
            <v>2.6300000000000003</v>
          </cell>
        </row>
        <row r="52">
          <cell r="A52" t="str">
            <v>นครสวรรค์</v>
          </cell>
          <cell r="B52">
            <v>781.83</v>
          </cell>
          <cell r="C52">
            <v>753.26999999999987</v>
          </cell>
          <cell r="D52">
            <v>3.79</v>
          </cell>
          <cell r="E52">
            <v>21.46</v>
          </cell>
          <cell r="F52">
            <v>20.99</v>
          </cell>
          <cell r="G52">
            <v>2.2400000000000002</v>
          </cell>
          <cell r="H52">
            <v>1118.57</v>
          </cell>
          <cell r="I52">
            <v>1097.57</v>
          </cell>
          <cell r="J52">
            <v>1.91</v>
          </cell>
          <cell r="K52">
            <v>20.43</v>
          </cell>
          <cell r="L52">
            <v>20.149999999999999</v>
          </cell>
          <cell r="M52">
            <v>1.39</v>
          </cell>
          <cell r="N52">
            <v>448.03000000000003</v>
          </cell>
          <cell r="O52">
            <v>418.31</v>
          </cell>
          <cell r="P52">
            <v>7.1</v>
          </cell>
          <cell r="Q52">
            <v>7.0300000000000011</v>
          </cell>
          <cell r="R52">
            <v>6.47</v>
          </cell>
          <cell r="S52">
            <v>8.66</v>
          </cell>
          <cell r="T52">
            <v>875.2299999999999</v>
          </cell>
          <cell r="U52">
            <v>858.35</v>
          </cell>
          <cell r="V52">
            <v>1.97</v>
          </cell>
          <cell r="W52">
            <v>21.449999999999996</v>
          </cell>
          <cell r="X52">
            <v>21.599999999999998</v>
          </cell>
        </row>
        <row r="53">
          <cell r="A53" t="str">
            <v>ตาก</v>
          </cell>
          <cell r="B53">
            <v>1512.3200000000002</v>
          </cell>
          <cell r="C53">
            <v>1432.2299999999998</v>
          </cell>
          <cell r="D53">
            <v>5.59</v>
          </cell>
          <cell r="E53">
            <v>44.86</v>
          </cell>
          <cell r="F53">
            <v>42.42</v>
          </cell>
          <cell r="G53">
            <v>5.75</v>
          </cell>
          <cell r="H53">
            <v>1614.2299999999998</v>
          </cell>
          <cell r="I53">
            <v>1512.0500000000002</v>
          </cell>
          <cell r="J53">
            <v>6.76</v>
          </cell>
          <cell r="K53">
            <v>11.5</v>
          </cell>
          <cell r="L53">
            <v>10.790000000000001</v>
          </cell>
          <cell r="M53">
            <v>6.58</v>
          </cell>
          <cell r="N53">
            <v>1146.68</v>
          </cell>
          <cell r="O53">
            <v>1071.04</v>
          </cell>
          <cell r="P53">
            <v>7.06</v>
          </cell>
          <cell r="Q53">
            <v>26.97</v>
          </cell>
          <cell r="R53">
            <v>24.869999999999997</v>
          </cell>
          <cell r="S53">
            <v>8.44</v>
          </cell>
          <cell r="T53">
            <v>1773.2400000000002</v>
          </cell>
          <cell r="U53">
            <v>1673.7800000000002</v>
          </cell>
          <cell r="V53">
            <v>5.94</v>
          </cell>
          <cell r="W53">
            <v>70.19</v>
          </cell>
          <cell r="X53">
            <v>64.55</v>
          </cell>
        </row>
        <row r="54">
          <cell r="A54" t="str">
            <v>พิษณุโลก</v>
          </cell>
          <cell r="B54">
            <v>2070.23</v>
          </cell>
          <cell r="C54">
            <v>1987.39</v>
          </cell>
          <cell r="D54">
            <v>4.17</v>
          </cell>
          <cell r="E54">
            <v>163.74</v>
          </cell>
          <cell r="F54">
            <v>154.16</v>
          </cell>
          <cell r="G54">
            <v>6.21</v>
          </cell>
          <cell r="H54">
            <v>1465.27</v>
          </cell>
          <cell r="I54">
            <v>1413.28</v>
          </cell>
          <cell r="J54">
            <v>3.68</v>
          </cell>
          <cell r="K54">
            <v>150.79999999999998</v>
          </cell>
          <cell r="L54">
            <v>145.72999999999999</v>
          </cell>
          <cell r="M54">
            <v>3.48</v>
          </cell>
          <cell r="N54">
            <v>1286.2399999999998</v>
          </cell>
          <cell r="O54">
            <v>1221.5599999999997</v>
          </cell>
          <cell r="P54">
            <v>5.29</v>
          </cell>
          <cell r="Q54">
            <v>114.55000000000001</v>
          </cell>
          <cell r="R54">
            <v>111.67000000000002</v>
          </cell>
          <cell r="S54">
            <v>2.58</v>
          </cell>
          <cell r="T54">
            <v>1894.7500000000002</v>
          </cell>
          <cell r="U54">
            <v>1780.4799999999998</v>
          </cell>
          <cell r="V54">
            <v>6.42</v>
          </cell>
          <cell r="W54">
            <v>291.84999999999997</v>
          </cell>
          <cell r="X54">
            <v>283.74</v>
          </cell>
        </row>
        <row r="55">
          <cell r="A55" t="str">
            <v>พะเยา</v>
          </cell>
          <cell r="B55">
            <v>297.58</v>
          </cell>
          <cell r="C55">
            <v>281.45999999999998</v>
          </cell>
          <cell r="D55">
            <v>5.73</v>
          </cell>
          <cell r="E55">
            <v>9.59</v>
          </cell>
          <cell r="F55">
            <v>9.0200000000000014</v>
          </cell>
          <cell r="G55">
            <v>6.32</v>
          </cell>
          <cell r="H55">
            <v>170.42</v>
          </cell>
          <cell r="I55">
            <v>159.19</v>
          </cell>
          <cell r="J55">
            <v>7.05</v>
          </cell>
          <cell r="K55">
            <v>4.33</v>
          </cell>
          <cell r="L55">
            <v>3.91</v>
          </cell>
          <cell r="M55">
            <v>10.74</v>
          </cell>
          <cell r="N55">
            <v>302.58</v>
          </cell>
          <cell r="O55">
            <v>281.51</v>
          </cell>
          <cell r="P55">
            <v>7.48</v>
          </cell>
          <cell r="Q55">
            <v>4.75</v>
          </cell>
          <cell r="R55">
            <v>4.37</v>
          </cell>
          <cell r="S55">
            <v>8.6999999999999993</v>
          </cell>
          <cell r="T55">
            <v>389.72999999999996</v>
          </cell>
          <cell r="U55">
            <v>360.45000000000005</v>
          </cell>
          <cell r="V55">
            <v>8.1199999999999992</v>
          </cell>
          <cell r="W55">
            <v>16.34</v>
          </cell>
          <cell r="X55">
            <v>14.919999999999998</v>
          </cell>
        </row>
        <row r="56">
          <cell r="A56" t="str">
            <v>เพชรบูรณ์</v>
          </cell>
          <cell r="B56">
            <v>1667.5600000000002</v>
          </cell>
          <cell r="C56">
            <v>1599.63</v>
          </cell>
          <cell r="D56">
            <v>4.25</v>
          </cell>
          <cell r="E56">
            <v>13.47</v>
          </cell>
          <cell r="F56">
            <v>13.159999999999998</v>
          </cell>
          <cell r="G56">
            <v>2.36</v>
          </cell>
          <cell r="H56">
            <v>1295.69</v>
          </cell>
          <cell r="I56">
            <v>1284.75</v>
          </cell>
          <cell r="J56">
            <v>0.85</v>
          </cell>
          <cell r="K56">
            <v>21.76</v>
          </cell>
          <cell r="L56">
            <v>21.660000000000004</v>
          </cell>
          <cell r="M56">
            <v>0.46</v>
          </cell>
          <cell r="N56">
            <v>912.31000000000017</v>
          </cell>
          <cell r="O56">
            <v>925.33</v>
          </cell>
          <cell r="P56">
            <v>-1.41</v>
          </cell>
          <cell r="Q56">
            <v>22.169999999999998</v>
          </cell>
          <cell r="R56">
            <v>22.490000000000002</v>
          </cell>
          <cell r="S56">
            <v>-1.42</v>
          </cell>
          <cell r="T56">
            <v>2004.4899999999998</v>
          </cell>
          <cell r="U56">
            <v>1905.4899999999998</v>
          </cell>
          <cell r="V56">
            <v>5.2</v>
          </cell>
          <cell r="W56">
            <v>21.18</v>
          </cell>
          <cell r="X56">
            <v>19.859999999999996</v>
          </cell>
        </row>
        <row r="57">
          <cell r="A57" t="str">
            <v>แพร่</v>
          </cell>
          <cell r="B57">
            <v>313.45</v>
          </cell>
          <cell r="C57">
            <v>290.44</v>
          </cell>
          <cell r="D57">
            <v>7.92</v>
          </cell>
          <cell r="E57">
            <v>77.559999999999988</v>
          </cell>
          <cell r="F57">
            <v>75.91</v>
          </cell>
          <cell r="G57">
            <v>2.17</v>
          </cell>
          <cell r="H57">
            <v>250.71</v>
          </cell>
          <cell r="I57">
            <v>235.45000000000005</v>
          </cell>
          <cell r="J57">
            <v>6.48</v>
          </cell>
          <cell r="K57">
            <v>29.55</v>
          </cell>
          <cell r="L57">
            <v>28.04</v>
          </cell>
          <cell r="M57">
            <v>5.39</v>
          </cell>
          <cell r="N57">
            <v>289.7</v>
          </cell>
          <cell r="O57">
            <v>276.35000000000002</v>
          </cell>
          <cell r="P57">
            <v>4.83</v>
          </cell>
          <cell r="Q57">
            <v>18.369999999999997</v>
          </cell>
          <cell r="R57">
            <v>17.439999999999998</v>
          </cell>
          <cell r="S57">
            <v>5.33</v>
          </cell>
          <cell r="T57">
            <v>451.07</v>
          </cell>
          <cell r="U57">
            <v>435.35999999999996</v>
          </cell>
          <cell r="V57">
            <v>3.61</v>
          </cell>
          <cell r="W57">
            <v>33.589999999999996</v>
          </cell>
          <cell r="X57">
            <v>31.630000000000003</v>
          </cell>
        </row>
        <row r="58">
          <cell r="A58" t="str">
            <v>ลำปาง</v>
          </cell>
          <cell r="B58">
            <v>527.32999999999993</v>
          </cell>
          <cell r="C58">
            <v>496.96</v>
          </cell>
          <cell r="D58">
            <v>6.11</v>
          </cell>
          <cell r="E58">
            <v>110.45</v>
          </cell>
          <cell r="F58">
            <v>108.53000000000002</v>
          </cell>
          <cell r="G58">
            <v>1.77</v>
          </cell>
          <cell r="H58">
            <v>593.41000000000008</v>
          </cell>
          <cell r="I58">
            <v>564.41999999999996</v>
          </cell>
          <cell r="J58">
            <v>5.14</v>
          </cell>
          <cell r="K58">
            <v>49.23</v>
          </cell>
          <cell r="L58">
            <v>46.37</v>
          </cell>
          <cell r="M58">
            <v>6.17</v>
          </cell>
          <cell r="N58">
            <v>602.68000000000006</v>
          </cell>
          <cell r="O58">
            <v>575.11</v>
          </cell>
          <cell r="P58">
            <v>4.79</v>
          </cell>
          <cell r="Q58">
            <v>48.920000000000009</v>
          </cell>
          <cell r="R58">
            <v>46.069999999999993</v>
          </cell>
          <cell r="S58">
            <v>6.19</v>
          </cell>
          <cell r="T58">
            <v>858.5100000000001</v>
          </cell>
          <cell r="U58">
            <v>799.2</v>
          </cell>
          <cell r="V58">
            <v>7.42</v>
          </cell>
          <cell r="W58">
            <v>178.42</v>
          </cell>
          <cell r="X58">
            <v>168.48000000000002</v>
          </cell>
        </row>
        <row r="59">
          <cell r="A59" t="str">
            <v>ลำพูน</v>
          </cell>
          <cell r="B59">
            <v>380.16</v>
          </cell>
          <cell r="C59">
            <v>367.3</v>
          </cell>
          <cell r="D59">
            <v>3.5</v>
          </cell>
          <cell r="E59">
            <v>25.25</v>
          </cell>
          <cell r="F59">
            <v>24.669999999999998</v>
          </cell>
          <cell r="G59">
            <v>2.35</v>
          </cell>
          <cell r="H59">
            <v>287.66999999999996</v>
          </cell>
          <cell r="I59">
            <v>278.77</v>
          </cell>
          <cell r="J59">
            <v>3.19</v>
          </cell>
          <cell r="K59">
            <v>10.29</v>
          </cell>
          <cell r="L59">
            <v>9.5599999999999987</v>
          </cell>
          <cell r="M59">
            <v>7.64</v>
          </cell>
          <cell r="N59">
            <v>219.17999999999995</v>
          </cell>
          <cell r="O59">
            <v>205.2</v>
          </cell>
          <cell r="P59">
            <v>6.81</v>
          </cell>
          <cell r="Q59">
            <v>5.42</v>
          </cell>
          <cell r="R59">
            <v>5.2</v>
          </cell>
          <cell r="S59">
            <v>4.2300000000000004</v>
          </cell>
          <cell r="T59">
            <v>436.43000000000006</v>
          </cell>
          <cell r="U59">
            <v>425.63000000000005</v>
          </cell>
          <cell r="V59">
            <v>2.54</v>
          </cell>
          <cell r="W59">
            <v>20.810000000000002</v>
          </cell>
          <cell r="X59">
            <v>19.79</v>
          </cell>
        </row>
        <row r="60">
          <cell r="A60" t="str">
            <v>แม่ฮ่องสอน</v>
          </cell>
          <cell r="B60">
            <v>747.02</v>
          </cell>
          <cell r="C60">
            <v>711.08999999999992</v>
          </cell>
          <cell r="D60">
            <v>5.05</v>
          </cell>
          <cell r="E60">
            <v>462.20000000000005</v>
          </cell>
          <cell r="F60">
            <v>436.4</v>
          </cell>
          <cell r="G60">
            <v>5.91</v>
          </cell>
          <cell r="H60">
            <v>465.67</v>
          </cell>
          <cell r="I60">
            <v>446.23</v>
          </cell>
          <cell r="J60">
            <v>4.3600000000000003</v>
          </cell>
          <cell r="K60">
            <v>433.73</v>
          </cell>
          <cell r="L60">
            <v>415.66</v>
          </cell>
          <cell r="M60">
            <v>4.3499999999999996</v>
          </cell>
          <cell r="N60">
            <v>223.8</v>
          </cell>
          <cell r="O60">
            <v>203.80999999999997</v>
          </cell>
          <cell r="P60">
            <v>9.81</v>
          </cell>
          <cell r="Q60">
            <v>251.59000000000003</v>
          </cell>
          <cell r="R60">
            <v>234.63000000000002</v>
          </cell>
          <cell r="S60">
            <v>7.23</v>
          </cell>
          <cell r="T60">
            <v>981.5</v>
          </cell>
          <cell r="U60">
            <v>947.71</v>
          </cell>
          <cell r="V60">
            <v>3.57</v>
          </cell>
          <cell r="W60">
            <v>416.46000000000004</v>
          </cell>
          <cell r="X60">
            <v>396.16000000000008</v>
          </cell>
        </row>
        <row r="61">
          <cell r="A61" t="str">
            <v>อุตรดิตถ์</v>
          </cell>
          <cell r="B61">
            <v>581.25000000000011</v>
          </cell>
          <cell r="C61">
            <v>452.77</v>
          </cell>
          <cell r="D61">
            <v>28.38</v>
          </cell>
          <cell r="E61">
            <v>5.17</v>
          </cell>
          <cell r="F61">
            <v>4.2900000000000009</v>
          </cell>
          <cell r="G61">
            <v>20.51</v>
          </cell>
          <cell r="H61">
            <v>446.43</v>
          </cell>
          <cell r="I61">
            <v>373.77000000000004</v>
          </cell>
          <cell r="J61">
            <v>19.440000000000001</v>
          </cell>
          <cell r="K61">
            <v>1.97</v>
          </cell>
          <cell r="L61">
            <v>1.49</v>
          </cell>
          <cell r="M61">
            <v>32.21</v>
          </cell>
          <cell r="N61">
            <v>443.21</v>
          </cell>
          <cell r="O61">
            <v>328.97</v>
          </cell>
          <cell r="P61">
            <v>34.729999999999997</v>
          </cell>
          <cell r="Q61">
            <v>3.39</v>
          </cell>
          <cell r="R61">
            <v>2.9</v>
          </cell>
          <cell r="S61">
            <v>16.899999999999999</v>
          </cell>
          <cell r="T61">
            <v>492.40999999999997</v>
          </cell>
          <cell r="U61">
            <v>384.88</v>
          </cell>
          <cell r="V61">
            <v>27.94</v>
          </cell>
          <cell r="W61">
            <v>3.3400000000000007</v>
          </cell>
          <cell r="X61">
            <v>2.66</v>
          </cell>
        </row>
        <row r="62">
          <cell r="A62" t="str">
            <v>อุทัยธานี</v>
          </cell>
          <cell r="B62">
            <v>288.85000000000002</v>
          </cell>
          <cell r="C62">
            <v>271.20000000000005</v>
          </cell>
          <cell r="D62">
            <v>6.51</v>
          </cell>
          <cell r="E62">
            <v>2.3400000000000007</v>
          </cell>
          <cell r="F62">
            <v>2.14</v>
          </cell>
          <cell r="G62">
            <v>9.35</v>
          </cell>
          <cell r="H62">
            <v>246.47999999999996</v>
          </cell>
          <cell r="I62">
            <v>233.29999999999998</v>
          </cell>
          <cell r="J62">
            <v>5.65</v>
          </cell>
          <cell r="K62">
            <v>4.62</v>
          </cell>
          <cell r="L62">
            <v>4.4300000000000006</v>
          </cell>
          <cell r="M62">
            <v>4.29</v>
          </cell>
          <cell r="N62">
            <v>190.6</v>
          </cell>
          <cell r="O62">
            <v>154.57</v>
          </cell>
          <cell r="P62">
            <v>23.31</v>
          </cell>
          <cell r="Q62">
            <v>3.95</v>
          </cell>
          <cell r="R62">
            <v>3.7800000000000002</v>
          </cell>
          <cell r="S62">
            <v>4.5</v>
          </cell>
          <cell r="T62">
            <v>339.09000000000003</v>
          </cell>
          <cell r="U62">
            <v>327.46000000000004</v>
          </cell>
          <cell r="V62">
            <v>3.55</v>
          </cell>
          <cell r="W62">
            <v>3.62</v>
          </cell>
          <cell r="X62">
            <v>3.5200000000000005</v>
          </cell>
        </row>
        <row r="63">
          <cell r="A63" t="str">
            <v>สุโขทัย</v>
          </cell>
          <cell r="B63">
            <v>424.92</v>
          </cell>
          <cell r="C63">
            <v>389.73999999999995</v>
          </cell>
          <cell r="D63">
            <v>9.0299999999999994</v>
          </cell>
          <cell r="E63">
            <v>326.90000000000003</v>
          </cell>
          <cell r="F63">
            <v>304.90000000000003</v>
          </cell>
          <cell r="G63">
            <v>7.22</v>
          </cell>
          <cell r="H63">
            <v>538.37</v>
          </cell>
          <cell r="I63">
            <v>524.09</v>
          </cell>
          <cell r="J63">
            <v>2.72</v>
          </cell>
          <cell r="K63">
            <v>183.51000000000002</v>
          </cell>
          <cell r="L63">
            <v>178.32999999999998</v>
          </cell>
          <cell r="M63">
            <v>2.9</v>
          </cell>
          <cell r="N63">
            <v>272.19</v>
          </cell>
          <cell r="O63">
            <v>252.65</v>
          </cell>
          <cell r="P63">
            <v>7.73</v>
          </cell>
          <cell r="Q63">
            <v>229.89000000000001</v>
          </cell>
          <cell r="R63">
            <v>226.66</v>
          </cell>
          <cell r="S63">
            <v>1.43</v>
          </cell>
          <cell r="T63">
            <v>962.31999999999994</v>
          </cell>
          <cell r="U63">
            <v>935.53000000000009</v>
          </cell>
          <cell r="V63">
            <v>2.86</v>
          </cell>
          <cell r="W63">
            <v>224.65</v>
          </cell>
          <cell r="X63">
            <v>220.4</v>
          </cell>
        </row>
        <row r="64">
          <cell r="A64" t="str">
            <v>น่าน</v>
          </cell>
          <cell r="B64">
            <v>642.79999999999984</v>
          </cell>
          <cell r="C64">
            <v>608.82999999999993</v>
          </cell>
          <cell r="D64">
            <v>5.58</v>
          </cell>
          <cell r="E64">
            <v>24.76</v>
          </cell>
          <cell r="F64">
            <v>24.009999999999998</v>
          </cell>
          <cell r="G64">
            <v>3.12</v>
          </cell>
          <cell r="H64">
            <v>594.79</v>
          </cell>
          <cell r="I64">
            <v>576.47000000000014</v>
          </cell>
          <cell r="J64">
            <v>3.18</v>
          </cell>
          <cell r="K64">
            <v>14.150000000000002</v>
          </cell>
          <cell r="L64">
            <v>13.86</v>
          </cell>
          <cell r="M64">
            <v>2.09</v>
          </cell>
          <cell r="N64">
            <v>297.21999999999997</v>
          </cell>
          <cell r="O64">
            <v>275.45999999999998</v>
          </cell>
          <cell r="P64">
            <v>7.9</v>
          </cell>
          <cell r="Q64">
            <v>9.5400000000000009</v>
          </cell>
          <cell r="R64">
            <v>9.3400000000000016</v>
          </cell>
          <cell r="S64">
            <v>2.14</v>
          </cell>
          <cell r="T64">
            <v>446.05</v>
          </cell>
          <cell r="U64">
            <v>421.26999999999992</v>
          </cell>
          <cell r="V64">
            <v>5.88</v>
          </cell>
          <cell r="W64">
            <v>27.569999999999993</v>
          </cell>
          <cell r="X64">
            <v>26.78</v>
          </cell>
        </row>
        <row r="65">
          <cell r="A65" t="str">
            <v>ภาคเหนือ</v>
          </cell>
          <cell r="B65">
            <v>31889.74</v>
          </cell>
          <cell r="C65">
            <v>30842.120000000003</v>
          </cell>
          <cell r="D65">
            <v>3.4</v>
          </cell>
          <cell r="E65">
            <v>12092.67</v>
          </cell>
          <cell r="F65">
            <v>10362.92</v>
          </cell>
          <cell r="G65">
            <v>16.690000000000001</v>
          </cell>
          <cell r="H65">
            <v>24840.219999999994</v>
          </cell>
          <cell r="I65">
            <v>23513.199999999997</v>
          </cell>
          <cell r="J65">
            <v>5.64</v>
          </cell>
          <cell r="K65">
            <v>9218.3199999999979</v>
          </cell>
          <cell r="L65">
            <v>7963.8799999999983</v>
          </cell>
          <cell r="M65">
            <v>15.75</v>
          </cell>
          <cell r="N65">
            <v>19563.670000000002</v>
          </cell>
          <cell r="O65">
            <v>18277.430000000004</v>
          </cell>
          <cell r="P65">
            <v>7.04</v>
          </cell>
          <cell r="Q65">
            <v>10855.81</v>
          </cell>
          <cell r="R65">
            <v>9536.2599999999984</v>
          </cell>
          <cell r="S65">
            <v>13.84</v>
          </cell>
          <cell r="T65">
            <v>38631.520000000004</v>
          </cell>
          <cell r="U65">
            <v>36705.909999999989</v>
          </cell>
          <cell r="V65">
            <v>5.25</v>
          </cell>
          <cell r="W65">
            <v>11679.490000000002</v>
          </cell>
          <cell r="X65">
            <v>10644.18</v>
          </cell>
        </row>
        <row r="66">
          <cell r="A66" t="str">
            <v>กาฬสินธุ์</v>
          </cell>
          <cell r="B66">
            <v>151.54999999999998</v>
          </cell>
          <cell r="C66">
            <v>143.43</v>
          </cell>
          <cell r="D66">
            <v>5.66</v>
          </cell>
          <cell r="E66">
            <v>1.72</v>
          </cell>
          <cell r="F66">
            <v>1.64</v>
          </cell>
          <cell r="G66">
            <v>4.88</v>
          </cell>
          <cell r="H66">
            <v>227.20999999999998</v>
          </cell>
          <cell r="I66">
            <v>210.70000000000002</v>
          </cell>
          <cell r="J66">
            <v>7.84</v>
          </cell>
          <cell r="K66">
            <v>1.63</v>
          </cell>
          <cell r="L66">
            <v>1.5499999999999998</v>
          </cell>
          <cell r="M66">
            <v>5.16</v>
          </cell>
          <cell r="N66">
            <v>231.17999999999995</v>
          </cell>
          <cell r="O66">
            <v>219.95999999999998</v>
          </cell>
          <cell r="P66">
            <v>5.0999999999999996</v>
          </cell>
          <cell r="Q66">
            <v>1.43</v>
          </cell>
          <cell r="R66">
            <v>1.3700000000000003</v>
          </cell>
          <cell r="S66">
            <v>4.38</v>
          </cell>
          <cell r="T66">
            <v>221.42</v>
          </cell>
          <cell r="U66">
            <v>219.09</v>
          </cell>
          <cell r="V66">
            <v>1.06</v>
          </cell>
          <cell r="W66">
            <v>2.04</v>
          </cell>
          <cell r="X66">
            <v>2.06</v>
          </cell>
        </row>
        <row r="67">
          <cell r="A67" t="str">
            <v>ขอนแก่น</v>
          </cell>
          <cell r="B67">
            <v>3594.05</v>
          </cell>
          <cell r="C67">
            <v>2722.39</v>
          </cell>
          <cell r="D67">
            <v>32.020000000000003</v>
          </cell>
          <cell r="E67">
            <v>47.790000000000006</v>
          </cell>
          <cell r="F67">
            <v>39.580000000000005</v>
          </cell>
          <cell r="G67">
            <v>20.74</v>
          </cell>
          <cell r="H67">
            <v>2825.8500000000004</v>
          </cell>
          <cell r="I67">
            <v>2360.2900000000004</v>
          </cell>
          <cell r="J67">
            <v>19.72</v>
          </cell>
          <cell r="K67">
            <v>92.21</v>
          </cell>
          <cell r="L67">
            <v>78.38000000000001</v>
          </cell>
          <cell r="M67">
            <v>17.64</v>
          </cell>
          <cell r="N67">
            <v>2816.08</v>
          </cell>
          <cell r="O67">
            <v>2304.6</v>
          </cell>
          <cell r="P67">
            <v>22.19</v>
          </cell>
          <cell r="Q67">
            <v>73.75</v>
          </cell>
          <cell r="R67">
            <v>63.400000000000006</v>
          </cell>
          <cell r="S67">
            <v>16.32</v>
          </cell>
          <cell r="T67">
            <v>3641.98</v>
          </cell>
          <cell r="U67">
            <v>3161.35</v>
          </cell>
          <cell r="V67">
            <v>15.2</v>
          </cell>
          <cell r="W67">
            <v>30.679999999999996</v>
          </cell>
          <cell r="X67">
            <v>26.41</v>
          </cell>
        </row>
        <row r="68">
          <cell r="A68" t="str">
            <v>ชัยภูมิ</v>
          </cell>
          <cell r="B68">
            <v>317.58000000000004</v>
          </cell>
          <cell r="C68">
            <v>274.69</v>
          </cell>
          <cell r="D68">
            <v>15.61</v>
          </cell>
          <cell r="E68">
            <v>3.33</v>
          </cell>
          <cell r="F68">
            <v>3.0699999999999994</v>
          </cell>
          <cell r="G68">
            <v>8.4700000000000006</v>
          </cell>
          <cell r="H68">
            <v>384.55</v>
          </cell>
          <cell r="I68">
            <v>345.84000000000003</v>
          </cell>
          <cell r="J68">
            <v>11.19</v>
          </cell>
          <cell r="K68">
            <v>5.1100000000000003</v>
          </cell>
          <cell r="L68">
            <v>4.7</v>
          </cell>
          <cell r="M68">
            <v>8.7200000000000006</v>
          </cell>
          <cell r="N68">
            <v>462.04</v>
          </cell>
          <cell r="O68">
            <v>422.84999999999997</v>
          </cell>
          <cell r="P68">
            <v>9.27</v>
          </cell>
          <cell r="Q68">
            <v>3.9200000000000004</v>
          </cell>
          <cell r="R68">
            <v>3.7500000000000004</v>
          </cell>
          <cell r="S68">
            <v>4.53</v>
          </cell>
          <cell r="T68">
            <v>458.12000000000006</v>
          </cell>
          <cell r="U68">
            <v>408.4</v>
          </cell>
          <cell r="V68">
            <v>12.17</v>
          </cell>
          <cell r="W68">
            <v>5.1499999999999995</v>
          </cell>
          <cell r="X68">
            <v>4.55</v>
          </cell>
        </row>
        <row r="69">
          <cell r="A69" t="str">
            <v>นครพนม</v>
          </cell>
          <cell r="B69">
            <v>454.19999999999993</v>
          </cell>
          <cell r="C69">
            <v>411.69</v>
          </cell>
          <cell r="D69">
            <v>10.33</v>
          </cell>
          <cell r="E69">
            <v>17.86</v>
          </cell>
          <cell r="F69">
            <v>16.63</v>
          </cell>
          <cell r="G69">
            <v>7.4</v>
          </cell>
          <cell r="H69">
            <v>372.4</v>
          </cell>
          <cell r="I69">
            <v>343.11</v>
          </cell>
          <cell r="J69">
            <v>8.5399999999999991</v>
          </cell>
          <cell r="K69">
            <v>31.22</v>
          </cell>
          <cell r="L69">
            <v>29.91</v>
          </cell>
          <cell r="M69">
            <v>4.38</v>
          </cell>
          <cell r="N69">
            <v>386.96</v>
          </cell>
          <cell r="O69">
            <v>354.10000000000008</v>
          </cell>
          <cell r="P69">
            <v>9.2799999999999994</v>
          </cell>
          <cell r="Q69">
            <v>20.62</v>
          </cell>
          <cell r="R69">
            <v>19.18</v>
          </cell>
          <cell r="S69">
            <v>7.51</v>
          </cell>
          <cell r="T69">
            <v>382.35</v>
          </cell>
          <cell r="U69">
            <v>357.28000000000003</v>
          </cell>
          <cell r="V69">
            <v>7.02</v>
          </cell>
          <cell r="W69">
            <v>25.250000000000004</v>
          </cell>
          <cell r="X69">
            <v>23.830000000000002</v>
          </cell>
        </row>
        <row r="70">
          <cell r="A70" t="str">
            <v>นครราชสีมา</v>
          </cell>
          <cell r="B70">
            <v>4660.9500000000007</v>
          </cell>
          <cell r="C70">
            <v>4238.22</v>
          </cell>
          <cell r="D70">
            <v>9.9700000000000006</v>
          </cell>
          <cell r="E70">
            <v>120.34</v>
          </cell>
          <cell r="F70">
            <v>112.3</v>
          </cell>
          <cell r="G70">
            <v>7.16</v>
          </cell>
          <cell r="H70">
            <v>3985.17</v>
          </cell>
          <cell r="I70">
            <v>3721.9400000000005</v>
          </cell>
          <cell r="J70">
            <v>7.07</v>
          </cell>
          <cell r="K70">
            <v>138.22</v>
          </cell>
          <cell r="L70">
            <v>130.26</v>
          </cell>
          <cell r="M70">
            <v>6.11</v>
          </cell>
          <cell r="N70">
            <v>4580.16</v>
          </cell>
          <cell r="O70">
            <v>4113.04</v>
          </cell>
          <cell r="P70">
            <v>11.36</v>
          </cell>
          <cell r="Q70">
            <v>135.22999999999999</v>
          </cell>
          <cell r="R70">
            <v>124.33</v>
          </cell>
          <cell r="S70">
            <v>8.77</v>
          </cell>
          <cell r="T70">
            <v>3659.7400000000007</v>
          </cell>
          <cell r="U70">
            <v>3251.66</v>
          </cell>
          <cell r="V70">
            <v>12.55</v>
          </cell>
          <cell r="W70">
            <v>138.60000000000002</v>
          </cell>
          <cell r="X70">
            <v>126.46000000000001</v>
          </cell>
        </row>
        <row r="71">
          <cell r="A71" t="str">
            <v>บุรีรัมย์</v>
          </cell>
          <cell r="B71">
            <v>652.44000000000005</v>
          </cell>
          <cell r="C71">
            <v>574.07000000000005</v>
          </cell>
          <cell r="D71">
            <v>13.65</v>
          </cell>
          <cell r="E71">
            <v>11.450000000000001</v>
          </cell>
          <cell r="F71">
            <v>10.55</v>
          </cell>
          <cell r="G71">
            <v>8.5299999999999994</v>
          </cell>
          <cell r="H71">
            <v>629.93000000000006</v>
          </cell>
          <cell r="I71">
            <v>552.61</v>
          </cell>
          <cell r="J71">
            <v>13.99</v>
          </cell>
          <cell r="K71">
            <v>12.16</v>
          </cell>
          <cell r="L71">
            <v>10.849999999999998</v>
          </cell>
          <cell r="M71">
            <v>12.07</v>
          </cell>
          <cell r="N71">
            <v>488.27000000000004</v>
          </cell>
          <cell r="O71">
            <v>413.05</v>
          </cell>
          <cell r="P71">
            <v>18.21</v>
          </cell>
          <cell r="Q71">
            <v>12.489999999999998</v>
          </cell>
          <cell r="R71">
            <v>10.670000000000002</v>
          </cell>
          <cell r="S71">
            <v>17.059999999999999</v>
          </cell>
          <cell r="T71">
            <v>532.55999999999995</v>
          </cell>
          <cell r="U71">
            <v>461.41</v>
          </cell>
          <cell r="V71">
            <v>15.42</v>
          </cell>
          <cell r="W71">
            <v>7.1999999999999993</v>
          </cell>
          <cell r="X71">
            <v>6.1599999999999993</v>
          </cell>
        </row>
        <row r="72">
          <cell r="A72" t="str">
            <v>มหาสารคาม</v>
          </cell>
          <cell r="B72">
            <v>247.35</v>
          </cell>
          <cell r="C72">
            <v>151.20999999999998</v>
          </cell>
          <cell r="D72">
            <v>63.58</v>
          </cell>
          <cell r="E72">
            <v>4.0999999999999996</v>
          </cell>
          <cell r="F72">
            <v>3.2100000000000004</v>
          </cell>
          <cell r="G72">
            <v>27.73</v>
          </cell>
          <cell r="H72">
            <v>334.32000000000005</v>
          </cell>
          <cell r="I72">
            <v>205.53000000000006</v>
          </cell>
          <cell r="J72">
            <v>62.66</v>
          </cell>
          <cell r="K72">
            <v>4.3000000000000007</v>
          </cell>
          <cell r="L72">
            <v>3.06</v>
          </cell>
          <cell r="M72">
            <v>40.520000000000003</v>
          </cell>
          <cell r="N72">
            <v>200.26000000000002</v>
          </cell>
          <cell r="O72">
            <v>132.88</v>
          </cell>
          <cell r="P72">
            <v>50.71</v>
          </cell>
          <cell r="Q72">
            <v>2.23</v>
          </cell>
          <cell r="R72">
            <v>2.0499999999999998</v>
          </cell>
          <cell r="S72">
            <v>8.7799999999999994</v>
          </cell>
          <cell r="T72">
            <v>268.32</v>
          </cell>
          <cell r="U72">
            <v>170.06</v>
          </cell>
          <cell r="V72">
            <v>57.78</v>
          </cell>
          <cell r="W72">
            <v>6.0600000000000005</v>
          </cell>
          <cell r="X72">
            <v>5.3000000000000007</v>
          </cell>
        </row>
        <row r="73">
          <cell r="A73" t="str">
            <v>มุกดาหาร</v>
          </cell>
          <cell r="B73">
            <v>750.85</v>
          </cell>
          <cell r="C73">
            <v>695.42</v>
          </cell>
          <cell r="D73">
            <v>7.97</v>
          </cell>
          <cell r="E73">
            <v>61.66</v>
          </cell>
          <cell r="F73">
            <v>59.27</v>
          </cell>
          <cell r="G73">
            <v>4.03</v>
          </cell>
          <cell r="H73">
            <v>486.58000000000004</v>
          </cell>
          <cell r="I73">
            <v>452.28999999999996</v>
          </cell>
          <cell r="J73">
            <v>7.58</v>
          </cell>
          <cell r="K73">
            <v>80.180000000000007</v>
          </cell>
          <cell r="L73">
            <v>76.36</v>
          </cell>
          <cell r="M73">
            <v>5</v>
          </cell>
          <cell r="N73">
            <v>674.9</v>
          </cell>
          <cell r="O73">
            <v>632.09</v>
          </cell>
          <cell r="P73">
            <v>6.77</v>
          </cell>
          <cell r="Q73">
            <v>76.5</v>
          </cell>
          <cell r="R73">
            <v>72.42</v>
          </cell>
          <cell r="S73">
            <v>5.63</v>
          </cell>
          <cell r="T73">
            <v>616.1</v>
          </cell>
          <cell r="U73">
            <v>576.91999999999996</v>
          </cell>
          <cell r="V73">
            <v>6.79</v>
          </cell>
          <cell r="W73">
            <v>89.140000000000015</v>
          </cell>
          <cell r="X73">
            <v>83.52000000000001</v>
          </cell>
        </row>
        <row r="74">
          <cell r="A74" t="str">
            <v>ร้อยเอ็ด</v>
          </cell>
          <cell r="B74">
            <v>254.16000000000003</v>
          </cell>
          <cell r="C74">
            <v>181.71</v>
          </cell>
          <cell r="D74">
            <v>39.869999999999997</v>
          </cell>
          <cell r="E74">
            <v>4.1000000000000005</v>
          </cell>
          <cell r="F74">
            <v>2.87</v>
          </cell>
          <cell r="G74">
            <v>42.86</v>
          </cell>
          <cell r="H74">
            <v>298.12000000000006</v>
          </cell>
          <cell r="I74">
            <v>221.92</v>
          </cell>
          <cell r="J74">
            <v>34.340000000000003</v>
          </cell>
          <cell r="K74">
            <v>3.9900000000000007</v>
          </cell>
          <cell r="L74">
            <v>3.36</v>
          </cell>
          <cell r="M74">
            <v>18.75</v>
          </cell>
          <cell r="N74">
            <v>320.76000000000005</v>
          </cell>
          <cell r="O74">
            <v>247.81</v>
          </cell>
          <cell r="P74">
            <v>29.44</v>
          </cell>
          <cell r="Q74">
            <v>1.3299999999999998</v>
          </cell>
          <cell r="R74">
            <v>1.1400000000000001</v>
          </cell>
          <cell r="S74">
            <v>16.670000000000002</v>
          </cell>
          <cell r="T74">
            <v>395.93</v>
          </cell>
          <cell r="U74">
            <v>349.06</v>
          </cell>
          <cell r="V74">
            <v>13.43</v>
          </cell>
          <cell r="W74">
            <v>2.0600000000000005</v>
          </cell>
          <cell r="X74">
            <v>1.8700000000000003</v>
          </cell>
        </row>
        <row r="75">
          <cell r="A75" t="str">
            <v>เลย</v>
          </cell>
          <cell r="B75">
            <v>918.27</v>
          </cell>
          <cell r="C75">
            <v>810.95</v>
          </cell>
          <cell r="D75">
            <v>13.23</v>
          </cell>
          <cell r="E75">
            <v>18.310000000000002</v>
          </cell>
          <cell r="F75">
            <v>16.86</v>
          </cell>
          <cell r="G75">
            <v>8.6</v>
          </cell>
          <cell r="H75">
            <v>797.56000000000006</v>
          </cell>
          <cell r="I75">
            <v>718.23</v>
          </cell>
          <cell r="J75">
            <v>11.05</v>
          </cell>
          <cell r="K75">
            <v>20.559999999999995</v>
          </cell>
          <cell r="L75">
            <v>18.869999999999997</v>
          </cell>
          <cell r="M75">
            <v>8.9600000000000009</v>
          </cell>
          <cell r="N75">
            <v>723.31000000000006</v>
          </cell>
          <cell r="O75">
            <v>656.27</v>
          </cell>
          <cell r="P75">
            <v>10.220000000000001</v>
          </cell>
          <cell r="Q75">
            <v>25.83</v>
          </cell>
          <cell r="R75">
            <v>22.549999999999997</v>
          </cell>
          <cell r="S75">
            <v>14.55</v>
          </cell>
          <cell r="T75">
            <v>1167.81</v>
          </cell>
          <cell r="U75">
            <v>1065.6400000000001</v>
          </cell>
          <cell r="V75">
            <v>9.59</v>
          </cell>
          <cell r="W75">
            <v>40.03</v>
          </cell>
          <cell r="X75">
            <v>37.770000000000003</v>
          </cell>
        </row>
        <row r="76">
          <cell r="A76" t="str">
            <v>ศรีสะเกษ</v>
          </cell>
          <cell r="B76">
            <v>667.18000000000006</v>
          </cell>
          <cell r="C76">
            <v>634.5</v>
          </cell>
          <cell r="D76">
            <v>5.15</v>
          </cell>
          <cell r="E76">
            <v>13.01</v>
          </cell>
          <cell r="F76">
            <v>12.560000000000002</v>
          </cell>
          <cell r="G76">
            <v>3.58</v>
          </cell>
          <cell r="H76">
            <v>481.07</v>
          </cell>
          <cell r="I76">
            <v>455.39000000000004</v>
          </cell>
          <cell r="J76">
            <v>5.64</v>
          </cell>
          <cell r="K76">
            <v>12.11</v>
          </cell>
          <cell r="L76">
            <v>11.54</v>
          </cell>
          <cell r="M76">
            <v>4.9400000000000004</v>
          </cell>
          <cell r="N76">
            <v>340.65</v>
          </cell>
          <cell r="O76">
            <v>319.32</v>
          </cell>
          <cell r="P76">
            <v>6.68</v>
          </cell>
          <cell r="Q76">
            <v>12.91</v>
          </cell>
          <cell r="R76">
            <v>12.089999999999998</v>
          </cell>
          <cell r="S76">
            <v>6.78</v>
          </cell>
          <cell r="T76">
            <v>331.40000000000003</v>
          </cell>
          <cell r="U76">
            <v>313.53000000000003</v>
          </cell>
          <cell r="V76">
            <v>5.7</v>
          </cell>
          <cell r="W76">
            <v>8.3800000000000008</v>
          </cell>
          <cell r="X76">
            <v>7.6899999999999995</v>
          </cell>
        </row>
        <row r="77">
          <cell r="A77" t="str">
            <v>สุรินทร์</v>
          </cell>
          <cell r="B77">
            <v>731.4799999999999</v>
          </cell>
          <cell r="C77">
            <v>651.77</v>
          </cell>
          <cell r="D77">
            <v>12.23</v>
          </cell>
          <cell r="E77">
            <v>22.410000000000004</v>
          </cell>
          <cell r="F77">
            <v>20.669999999999995</v>
          </cell>
          <cell r="G77">
            <v>8.42</v>
          </cell>
          <cell r="H77">
            <v>484.13</v>
          </cell>
          <cell r="I77">
            <v>430.45999999999992</v>
          </cell>
          <cell r="J77">
            <v>12.47</v>
          </cell>
          <cell r="K77">
            <v>19.399999999999999</v>
          </cell>
          <cell r="L77">
            <v>17.39</v>
          </cell>
          <cell r="M77">
            <v>11.56</v>
          </cell>
          <cell r="N77">
            <v>454.63</v>
          </cell>
          <cell r="O77">
            <v>412.78999999999996</v>
          </cell>
          <cell r="P77">
            <v>10.14</v>
          </cell>
          <cell r="Q77">
            <v>9.870000000000001</v>
          </cell>
          <cell r="R77">
            <v>9.2100000000000009</v>
          </cell>
          <cell r="S77">
            <v>7.17</v>
          </cell>
          <cell r="T77">
            <v>712.27999999999986</v>
          </cell>
          <cell r="U77">
            <v>653.67000000000007</v>
          </cell>
          <cell r="V77">
            <v>8.9700000000000006</v>
          </cell>
          <cell r="W77">
            <v>14.719999999999999</v>
          </cell>
          <cell r="X77">
            <v>13.75</v>
          </cell>
        </row>
        <row r="78">
          <cell r="A78" t="str">
            <v>หนองคาย</v>
          </cell>
          <cell r="B78">
            <v>939.08</v>
          </cell>
          <cell r="C78">
            <v>887.78999999999985</v>
          </cell>
          <cell r="D78">
            <v>5.78</v>
          </cell>
          <cell r="E78">
            <v>200.67</v>
          </cell>
          <cell r="F78">
            <v>185.89</v>
          </cell>
          <cell r="G78">
            <v>7.95</v>
          </cell>
          <cell r="H78">
            <v>1120.5199999999998</v>
          </cell>
          <cell r="I78">
            <v>1034.08</v>
          </cell>
          <cell r="J78">
            <v>8.36</v>
          </cell>
          <cell r="K78">
            <v>176.79</v>
          </cell>
          <cell r="L78">
            <v>167.81</v>
          </cell>
          <cell r="M78">
            <v>5.35</v>
          </cell>
          <cell r="N78">
            <v>891.41999999999985</v>
          </cell>
          <cell r="O78">
            <v>825.20999999999981</v>
          </cell>
          <cell r="P78">
            <v>8.02</v>
          </cell>
          <cell r="Q78">
            <v>178.15</v>
          </cell>
          <cell r="R78">
            <v>167.06</v>
          </cell>
          <cell r="S78">
            <v>6.64</v>
          </cell>
          <cell r="T78">
            <v>1169.8999999999999</v>
          </cell>
          <cell r="U78">
            <v>1100.54</v>
          </cell>
          <cell r="V78">
            <v>6.3</v>
          </cell>
          <cell r="W78">
            <v>149.04999999999998</v>
          </cell>
          <cell r="X78">
            <v>139.31000000000003</v>
          </cell>
        </row>
        <row r="79">
          <cell r="A79" t="str">
            <v>บึงกาฬ</v>
          </cell>
          <cell r="B79">
            <v>308.35000000000002</v>
          </cell>
          <cell r="C79">
            <v>274.38</v>
          </cell>
          <cell r="D79">
            <v>12.38</v>
          </cell>
          <cell r="E79">
            <v>1.3699999999999999</v>
          </cell>
          <cell r="F79">
            <v>1.26</v>
          </cell>
          <cell r="G79">
            <v>8.73</v>
          </cell>
          <cell r="H79">
            <v>181.51999999999998</v>
          </cell>
          <cell r="I79">
            <v>168.4</v>
          </cell>
          <cell r="J79">
            <v>7.79</v>
          </cell>
          <cell r="K79">
            <v>4.05</v>
          </cell>
          <cell r="L79">
            <v>3.8600000000000003</v>
          </cell>
          <cell r="M79">
            <v>4.92</v>
          </cell>
          <cell r="N79">
            <v>177.16</v>
          </cell>
          <cell r="O79">
            <v>163.14999999999998</v>
          </cell>
          <cell r="P79">
            <v>8.59</v>
          </cell>
          <cell r="Q79">
            <v>3.2600000000000002</v>
          </cell>
          <cell r="R79">
            <v>3.11</v>
          </cell>
          <cell r="S79">
            <v>4.82</v>
          </cell>
          <cell r="T79">
            <v>239</v>
          </cell>
          <cell r="U79">
            <v>222.25</v>
          </cell>
          <cell r="V79">
            <v>7.54</v>
          </cell>
          <cell r="W79">
            <v>2.7100000000000004</v>
          </cell>
          <cell r="X79">
            <v>2.54</v>
          </cell>
        </row>
        <row r="80">
          <cell r="A80" t="str">
            <v>อุดรธานี</v>
          </cell>
          <cell r="B80">
            <v>1409.24</v>
          </cell>
          <cell r="C80">
            <v>1322.35</v>
          </cell>
          <cell r="D80">
            <v>6.57</v>
          </cell>
          <cell r="E80">
            <v>160.60000000000002</v>
          </cell>
          <cell r="F80">
            <v>156.73999999999998</v>
          </cell>
          <cell r="G80">
            <v>2.46</v>
          </cell>
          <cell r="H80">
            <v>1911.86</v>
          </cell>
          <cell r="I80">
            <v>1803.5699999999997</v>
          </cell>
          <cell r="J80">
            <v>6</v>
          </cell>
          <cell r="K80">
            <v>128.75</v>
          </cell>
          <cell r="L80">
            <v>122.86</v>
          </cell>
          <cell r="M80">
            <v>4.79</v>
          </cell>
          <cell r="N80">
            <v>2353.0100000000002</v>
          </cell>
          <cell r="O80">
            <v>2225.17</v>
          </cell>
          <cell r="P80">
            <v>5.75</v>
          </cell>
          <cell r="Q80">
            <v>119.4</v>
          </cell>
          <cell r="R80">
            <v>112.58</v>
          </cell>
          <cell r="S80">
            <v>6.06</v>
          </cell>
          <cell r="T80">
            <v>2373.5</v>
          </cell>
          <cell r="U80">
            <v>2243.67</v>
          </cell>
          <cell r="V80">
            <v>5.79</v>
          </cell>
          <cell r="W80">
            <v>102.05000000000001</v>
          </cell>
          <cell r="X80">
            <v>97.76</v>
          </cell>
        </row>
        <row r="81">
          <cell r="A81" t="str">
            <v>อุบลราชธานี</v>
          </cell>
          <cell r="B81">
            <v>1630.3799999999999</v>
          </cell>
          <cell r="C81">
            <v>1566.4999999999998</v>
          </cell>
          <cell r="D81">
            <v>4.08</v>
          </cell>
          <cell r="E81">
            <v>169.19</v>
          </cell>
          <cell r="F81">
            <v>164.26000000000002</v>
          </cell>
          <cell r="G81">
            <v>3</v>
          </cell>
          <cell r="H81">
            <v>1274.71</v>
          </cell>
          <cell r="I81">
            <v>1170.2199999999998</v>
          </cell>
          <cell r="J81">
            <v>8.93</v>
          </cell>
          <cell r="K81">
            <v>113.97999999999999</v>
          </cell>
          <cell r="L81">
            <v>106.74000000000001</v>
          </cell>
          <cell r="M81">
            <v>6.78</v>
          </cell>
          <cell r="N81">
            <v>944.81999999999982</v>
          </cell>
          <cell r="O81">
            <v>863.00000000000011</v>
          </cell>
          <cell r="P81">
            <v>9.48</v>
          </cell>
          <cell r="Q81">
            <v>91.899999999999991</v>
          </cell>
          <cell r="R81">
            <v>86.47</v>
          </cell>
          <cell r="S81">
            <v>6.28</v>
          </cell>
          <cell r="T81">
            <v>1747.68</v>
          </cell>
          <cell r="U81">
            <v>1637.3899999999999</v>
          </cell>
          <cell r="V81">
            <v>6.74</v>
          </cell>
          <cell r="W81">
            <v>76.73</v>
          </cell>
          <cell r="X81">
            <v>70.140000000000015</v>
          </cell>
        </row>
        <row r="82">
          <cell r="A82" t="str">
            <v>สกลนคร</v>
          </cell>
          <cell r="B82">
            <v>460.63</v>
          </cell>
          <cell r="C82">
            <v>423.05000000000007</v>
          </cell>
          <cell r="D82">
            <v>8.8800000000000008</v>
          </cell>
          <cell r="E82">
            <v>1.7999999999999998</v>
          </cell>
          <cell r="F82">
            <v>1.7599999999999998</v>
          </cell>
          <cell r="G82">
            <v>2.27</v>
          </cell>
          <cell r="H82">
            <v>562.63</v>
          </cell>
          <cell r="I82">
            <v>526.97</v>
          </cell>
          <cell r="J82">
            <v>6.77</v>
          </cell>
          <cell r="K82">
            <v>5.8899999999999988</v>
          </cell>
          <cell r="L82">
            <v>5.57</v>
          </cell>
          <cell r="M82">
            <v>5.75</v>
          </cell>
          <cell r="N82">
            <v>402.69000000000005</v>
          </cell>
          <cell r="O82">
            <v>386.59999999999997</v>
          </cell>
          <cell r="P82">
            <v>4.16</v>
          </cell>
          <cell r="Q82">
            <v>2</v>
          </cell>
          <cell r="R82">
            <v>1.89</v>
          </cell>
          <cell r="S82">
            <v>5.82</v>
          </cell>
          <cell r="T82">
            <v>456.36</v>
          </cell>
          <cell r="U82">
            <v>432.56</v>
          </cell>
          <cell r="V82">
            <v>5.5</v>
          </cell>
          <cell r="W82">
            <v>2.6999999999999997</v>
          </cell>
          <cell r="X82">
            <v>2.6</v>
          </cell>
        </row>
        <row r="83">
          <cell r="A83" t="str">
            <v>ยโสธร</v>
          </cell>
          <cell r="B83">
            <v>142.12</v>
          </cell>
          <cell r="C83">
            <v>133.85000000000002</v>
          </cell>
          <cell r="D83">
            <v>6.18</v>
          </cell>
          <cell r="E83">
            <v>6.45</v>
          </cell>
          <cell r="F83">
            <v>5.97</v>
          </cell>
          <cell r="G83">
            <v>8.0399999999999991</v>
          </cell>
          <cell r="H83">
            <v>237.57000000000002</v>
          </cell>
          <cell r="I83">
            <v>225.44</v>
          </cell>
          <cell r="J83">
            <v>5.38</v>
          </cell>
          <cell r="K83">
            <v>10.89</v>
          </cell>
          <cell r="L83">
            <v>10.44</v>
          </cell>
          <cell r="M83">
            <v>4.3099999999999996</v>
          </cell>
          <cell r="N83">
            <v>99.399999999999991</v>
          </cell>
          <cell r="O83">
            <v>92.419999999999987</v>
          </cell>
          <cell r="P83">
            <v>7.55</v>
          </cell>
          <cell r="Q83">
            <v>4.74</v>
          </cell>
          <cell r="R83">
            <v>4.28</v>
          </cell>
          <cell r="S83">
            <v>10.75</v>
          </cell>
          <cell r="T83">
            <v>137.18</v>
          </cell>
          <cell r="U83">
            <v>128.76999999999998</v>
          </cell>
          <cell r="V83">
            <v>6.53</v>
          </cell>
          <cell r="W83">
            <v>8.5000000000000018</v>
          </cell>
          <cell r="X83">
            <v>8.0100000000000016</v>
          </cell>
        </row>
        <row r="84">
          <cell r="A84" t="str">
            <v>อำนาจเจริญ</v>
          </cell>
          <cell r="B84">
            <v>78.550000000000011</v>
          </cell>
          <cell r="C84">
            <v>74.88</v>
          </cell>
          <cell r="D84">
            <v>4.9000000000000004</v>
          </cell>
          <cell r="E84">
            <v>3.99</v>
          </cell>
          <cell r="F84">
            <v>3.7900000000000005</v>
          </cell>
          <cell r="G84">
            <v>5.28</v>
          </cell>
          <cell r="H84">
            <v>76.690000000000012</v>
          </cell>
          <cell r="I84">
            <v>73.410000000000011</v>
          </cell>
          <cell r="J84">
            <v>4.47</v>
          </cell>
          <cell r="K84">
            <v>6.04</v>
          </cell>
          <cell r="L84">
            <v>5.7999999999999989</v>
          </cell>
          <cell r="M84">
            <v>4.1399999999999997</v>
          </cell>
          <cell r="N84">
            <v>48.54</v>
          </cell>
          <cell r="O84">
            <v>46.060000000000009</v>
          </cell>
          <cell r="P84">
            <v>5.38</v>
          </cell>
          <cell r="Q84">
            <v>5.71</v>
          </cell>
          <cell r="R84">
            <v>5.34</v>
          </cell>
          <cell r="S84">
            <v>6.93</v>
          </cell>
          <cell r="T84">
            <v>154.13000000000002</v>
          </cell>
          <cell r="U84">
            <v>153.65</v>
          </cell>
          <cell r="V84">
            <v>0.31</v>
          </cell>
          <cell r="W84">
            <v>9.6</v>
          </cell>
          <cell r="X84">
            <v>9.4600000000000009</v>
          </cell>
        </row>
        <row r="85">
          <cell r="A85" t="str">
            <v>หนองบัวลำภู</v>
          </cell>
          <cell r="B85">
            <v>86.49</v>
          </cell>
          <cell r="C85">
            <v>82.3</v>
          </cell>
          <cell r="D85">
            <v>5.09</v>
          </cell>
          <cell r="E85">
            <v>0.41000000000000009</v>
          </cell>
          <cell r="F85">
            <v>0.40000000000000008</v>
          </cell>
          <cell r="G85">
            <v>2.5</v>
          </cell>
          <cell r="H85">
            <v>69.28</v>
          </cell>
          <cell r="I85">
            <v>66.47</v>
          </cell>
          <cell r="J85">
            <v>4.2300000000000004</v>
          </cell>
          <cell r="K85">
            <v>0.42</v>
          </cell>
          <cell r="L85">
            <v>0.41</v>
          </cell>
          <cell r="M85">
            <v>2.44</v>
          </cell>
          <cell r="N85">
            <v>68.45</v>
          </cell>
          <cell r="O85">
            <v>65.940000000000012</v>
          </cell>
          <cell r="P85">
            <v>3.81</v>
          </cell>
          <cell r="Q85">
            <v>0.36000000000000004</v>
          </cell>
          <cell r="R85">
            <v>0.36000000000000004</v>
          </cell>
          <cell r="S85">
            <v>0</v>
          </cell>
          <cell r="T85">
            <v>124.33</v>
          </cell>
          <cell r="U85">
            <v>120.17999999999998</v>
          </cell>
          <cell r="V85">
            <v>3.45</v>
          </cell>
          <cell r="W85">
            <v>0.6100000000000001</v>
          </cell>
          <cell r="X85">
            <v>0.59000000000000008</v>
          </cell>
        </row>
        <row r="86">
          <cell r="A86" t="str">
            <v>ภาคตะวันออกเฉียงเหนือ</v>
          </cell>
          <cell r="B86">
            <v>18454.900000000005</v>
          </cell>
          <cell r="C86">
            <v>16255.149999999996</v>
          </cell>
          <cell r="D86">
            <v>13.53</v>
          </cell>
          <cell r="E86">
            <v>870.56000000000006</v>
          </cell>
          <cell r="F86">
            <v>819.28</v>
          </cell>
          <cell r="G86">
            <v>6.26</v>
          </cell>
          <cell r="H86">
            <v>16741.669999999998</v>
          </cell>
          <cell r="I86">
            <v>15086.869999999997</v>
          </cell>
          <cell r="J86">
            <v>10.97</v>
          </cell>
          <cell r="K86">
            <v>867.89999999999986</v>
          </cell>
          <cell r="L86">
            <v>809.72</v>
          </cell>
          <cell r="M86">
            <v>7.19</v>
          </cell>
          <cell r="N86">
            <v>16664.690000000002</v>
          </cell>
          <cell r="O86">
            <v>14896.309999999998</v>
          </cell>
          <cell r="P86">
            <v>11.87</v>
          </cell>
          <cell r="Q86">
            <v>781.63</v>
          </cell>
          <cell r="R86">
            <v>723.25000000000011</v>
          </cell>
        </row>
        <row r="87">
          <cell r="AA87">
            <v>803073.31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ผู้เยียมเยือนชาวไทย"/>
      <sheetName val="รายได้ผู้เยียมเยือนชาวต่างชาติ"/>
      <sheetName val="รายได้ผู้เยียมเยือนชาวต่างชาติโ"/>
      <sheetName val="รายได้ผู้เยียมเยือนรวม"/>
      <sheetName val="รายได้ผู้เยียมเยือนรวม (2)"/>
    </sheetNames>
    <sheetDataSet>
      <sheetData sheetId="0">
        <row r="6">
          <cell r="C6" t="str">
            <v>เชียงใหม่</v>
          </cell>
          <cell r="D6" t="str">
            <v>เมืองอื่นๆ</v>
          </cell>
          <cell r="E6">
            <v>19435.12</v>
          </cell>
          <cell r="F6">
            <v>0</v>
          </cell>
          <cell r="G6">
            <v>0</v>
          </cell>
          <cell r="H6">
            <v>6094.88</v>
          </cell>
          <cell r="I6">
            <v>5713.11</v>
          </cell>
          <cell r="J6">
            <v>5129.67</v>
          </cell>
          <cell r="K6">
            <v>4669.12</v>
          </cell>
          <cell r="L6">
            <v>3822.18</v>
          </cell>
          <cell r="M6">
            <v>3721.15</v>
          </cell>
          <cell r="N6">
            <v>3421.68</v>
          </cell>
        </row>
        <row r="7">
          <cell r="C7" t="str">
            <v>แม่ฮ่องสอน</v>
          </cell>
          <cell r="D7" t="str">
            <v>เมืองอื่นๆ</v>
          </cell>
          <cell r="E7">
            <v>981.5</v>
          </cell>
          <cell r="F7">
            <v>0</v>
          </cell>
          <cell r="G7">
            <v>0</v>
          </cell>
          <cell r="H7">
            <v>312.32</v>
          </cell>
          <cell r="I7">
            <v>271.70999999999998</v>
          </cell>
          <cell r="J7">
            <v>212.67</v>
          </cell>
          <cell r="K7">
            <v>174.92</v>
          </cell>
          <cell r="L7">
            <v>154.62</v>
          </cell>
          <cell r="M7">
            <v>153.30000000000001</v>
          </cell>
          <cell r="N7">
            <v>87.24</v>
          </cell>
        </row>
        <row r="8">
          <cell r="C8" t="str">
            <v>ลำปาง</v>
          </cell>
          <cell r="D8" t="str">
            <v>12 เมืองต้องห้าม...พลาด</v>
          </cell>
          <cell r="E8">
            <v>858.5100000000001</v>
          </cell>
          <cell r="F8">
            <v>0</v>
          </cell>
          <cell r="G8">
            <v>0</v>
          </cell>
          <cell r="H8">
            <v>206.84</v>
          </cell>
          <cell r="I8">
            <v>169.41</v>
          </cell>
          <cell r="J8">
            <v>177.82</v>
          </cell>
          <cell r="K8">
            <v>234.66</v>
          </cell>
          <cell r="L8">
            <v>200.91</v>
          </cell>
          <cell r="M8">
            <v>192.62</v>
          </cell>
          <cell r="N8">
            <v>212.25</v>
          </cell>
        </row>
        <row r="9">
          <cell r="C9" t="str">
            <v>ลำพูน</v>
          </cell>
          <cell r="D9" t="str">
            <v>เมืองอื่นๆ</v>
          </cell>
          <cell r="E9">
            <v>436.43000000000006</v>
          </cell>
          <cell r="F9">
            <v>0</v>
          </cell>
          <cell r="G9">
            <v>0</v>
          </cell>
          <cell r="H9">
            <v>143.76</v>
          </cell>
          <cell r="I9">
            <v>118.55</v>
          </cell>
          <cell r="J9">
            <v>139.57</v>
          </cell>
          <cell r="K9">
            <v>107.05</v>
          </cell>
          <cell r="L9">
            <v>97.93</v>
          </cell>
          <cell r="M9">
            <v>91.31</v>
          </cell>
          <cell r="N9">
            <v>78.95</v>
          </cell>
        </row>
        <row r="10">
          <cell r="C10" t="str">
            <v>เชียงราย</v>
          </cell>
          <cell r="D10" t="str">
            <v>เมืองหลัก</v>
          </cell>
          <cell r="E10">
            <v>6390.64</v>
          </cell>
          <cell r="F10">
            <v>0</v>
          </cell>
          <cell r="G10">
            <v>0</v>
          </cell>
          <cell r="H10">
            <v>1953.9</v>
          </cell>
          <cell r="I10">
            <v>1712.17</v>
          </cell>
          <cell r="J10">
            <v>1660.42</v>
          </cell>
          <cell r="K10">
            <v>1501.51</v>
          </cell>
          <cell r="L10">
            <v>1197.3499999999999</v>
          </cell>
          <cell r="M10">
            <v>1164.58</v>
          </cell>
          <cell r="N10">
            <v>1017.07</v>
          </cell>
        </row>
        <row r="11">
          <cell r="C11" t="str">
            <v>น่าน</v>
          </cell>
          <cell r="D11" t="str">
            <v>12 เมืองต้องห้าม...พลาด</v>
          </cell>
          <cell r="E11">
            <v>446.05</v>
          </cell>
          <cell r="F11">
            <v>0</v>
          </cell>
          <cell r="G11">
            <v>0</v>
          </cell>
          <cell r="H11">
            <v>259.51</v>
          </cell>
          <cell r="I11">
            <v>216.73</v>
          </cell>
          <cell r="J11">
            <v>202.02</v>
          </cell>
          <cell r="K11">
            <v>233.08</v>
          </cell>
          <cell r="L11">
            <v>201.94</v>
          </cell>
          <cell r="M11">
            <v>188.92</v>
          </cell>
          <cell r="N11">
            <v>114.45</v>
          </cell>
        </row>
        <row r="12">
          <cell r="C12" t="str">
            <v>พะเยา</v>
          </cell>
          <cell r="D12" t="str">
            <v>เมืองอื่นๆ</v>
          </cell>
          <cell r="E12">
            <v>389.72999999999996</v>
          </cell>
          <cell r="F12">
            <v>0</v>
          </cell>
          <cell r="G12">
            <v>0</v>
          </cell>
          <cell r="H12">
            <v>118.41</v>
          </cell>
          <cell r="I12">
            <v>96.98</v>
          </cell>
          <cell r="J12">
            <v>96.1</v>
          </cell>
          <cell r="K12">
            <v>68.47</v>
          </cell>
          <cell r="L12">
            <v>55.6</v>
          </cell>
          <cell r="M12">
            <v>57.45</v>
          </cell>
          <cell r="N12">
            <v>108.75</v>
          </cell>
        </row>
        <row r="13">
          <cell r="C13" t="str">
            <v>แพร่</v>
          </cell>
          <cell r="D13" t="str">
            <v>เมืองอื่นๆ</v>
          </cell>
          <cell r="E13">
            <v>451.07</v>
          </cell>
          <cell r="F13">
            <v>0</v>
          </cell>
          <cell r="G13">
            <v>0</v>
          </cell>
          <cell r="H13">
            <v>117.59</v>
          </cell>
          <cell r="I13">
            <v>108.44</v>
          </cell>
          <cell r="J13">
            <v>100.76</v>
          </cell>
          <cell r="K13">
            <v>90.51</v>
          </cell>
          <cell r="L13">
            <v>85.32</v>
          </cell>
          <cell r="M13">
            <v>79.72</v>
          </cell>
          <cell r="N13">
            <v>107.29</v>
          </cell>
        </row>
        <row r="14">
          <cell r="C14" t="str">
            <v>ตาก</v>
          </cell>
          <cell r="D14" t="str">
            <v>เมืองอื่นๆ</v>
          </cell>
          <cell r="E14">
            <v>1773.2400000000002</v>
          </cell>
          <cell r="F14">
            <v>0</v>
          </cell>
          <cell r="G14">
            <v>0</v>
          </cell>
          <cell r="H14">
            <v>588.78</v>
          </cell>
          <cell r="I14">
            <v>522.13</v>
          </cell>
          <cell r="J14">
            <v>493.71</v>
          </cell>
          <cell r="K14">
            <v>599.37</v>
          </cell>
          <cell r="L14">
            <v>544.44000000000005</v>
          </cell>
          <cell r="M14">
            <v>554.95000000000005</v>
          </cell>
          <cell r="N14">
            <v>447.23</v>
          </cell>
        </row>
        <row r="15">
          <cell r="C15" t="str">
            <v>พิษณุโลก</v>
          </cell>
          <cell r="D15" t="str">
            <v>เมืองอื่นๆ</v>
          </cell>
          <cell r="E15">
            <v>1894.7500000000002</v>
          </cell>
          <cell r="F15">
            <v>0</v>
          </cell>
          <cell r="G15">
            <v>0</v>
          </cell>
          <cell r="H15">
            <v>802.02</v>
          </cell>
          <cell r="I15">
            <v>702.73</v>
          </cell>
          <cell r="J15">
            <v>695.53</v>
          </cell>
          <cell r="K15">
            <v>542.9</v>
          </cell>
          <cell r="L15">
            <v>498.01</v>
          </cell>
          <cell r="M15">
            <v>485.91</v>
          </cell>
          <cell r="N15">
            <v>429.04</v>
          </cell>
        </row>
        <row r="16">
          <cell r="C16" t="str">
            <v>เพชรบูรณ์</v>
          </cell>
          <cell r="D16" t="str">
            <v>12 เมืองต้องห้าม...พลาด</v>
          </cell>
          <cell r="E16">
            <v>2004.4899999999998</v>
          </cell>
          <cell r="F16">
            <v>0</v>
          </cell>
          <cell r="G16">
            <v>0</v>
          </cell>
          <cell r="H16">
            <v>669.45</v>
          </cell>
          <cell r="I16">
            <v>552.29</v>
          </cell>
          <cell r="J16">
            <v>524.29999999999995</v>
          </cell>
          <cell r="K16">
            <v>474.53</v>
          </cell>
          <cell r="L16">
            <v>420.2</v>
          </cell>
          <cell r="M16">
            <v>398.31</v>
          </cell>
          <cell r="N16">
            <v>313.54000000000002</v>
          </cell>
        </row>
        <row r="17">
          <cell r="C17" t="str">
            <v>สุโขทัย</v>
          </cell>
          <cell r="D17" t="str">
            <v>เมืองอื่นๆ</v>
          </cell>
          <cell r="E17">
            <v>962.31999999999994</v>
          </cell>
          <cell r="F17">
            <v>0</v>
          </cell>
          <cell r="G17">
            <v>0</v>
          </cell>
          <cell r="H17">
            <v>162.29</v>
          </cell>
          <cell r="I17">
            <v>143.91</v>
          </cell>
          <cell r="J17">
            <v>141.6</v>
          </cell>
          <cell r="K17">
            <v>200.01</v>
          </cell>
          <cell r="L17">
            <v>182.63</v>
          </cell>
          <cell r="M17">
            <v>174.74</v>
          </cell>
          <cell r="N17">
            <v>103.41</v>
          </cell>
        </row>
        <row r="18">
          <cell r="C18" t="str">
            <v>อุตรดิตถ์</v>
          </cell>
          <cell r="D18" t="str">
            <v>เมืองอื่นๆ</v>
          </cell>
          <cell r="E18">
            <v>492.40999999999997</v>
          </cell>
          <cell r="F18">
            <v>0</v>
          </cell>
          <cell r="G18">
            <v>0</v>
          </cell>
          <cell r="H18">
            <v>218.69</v>
          </cell>
          <cell r="I18">
            <v>192.21</v>
          </cell>
          <cell r="J18">
            <v>198.19</v>
          </cell>
          <cell r="K18">
            <v>158.57</v>
          </cell>
          <cell r="L18">
            <v>152.1</v>
          </cell>
          <cell r="M18">
            <v>145.34</v>
          </cell>
          <cell r="N18">
            <v>185.45</v>
          </cell>
        </row>
        <row r="19">
          <cell r="C19" t="str">
            <v>กำแพงเพชร</v>
          </cell>
          <cell r="D19" t="str">
            <v>เมืองอื่นๆ</v>
          </cell>
          <cell r="E19">
            <v>485.46000000000004</v>
          </cell>
          <cell r="F19">
            <v>0</v>
          </cell>
          <cell r="G19">
            <v>0</v>
          </cell>
          <cell r="H19">
            <v>121.37</v>
          </cell>
          <cell r="I19">
            <v>105.6</v>
          </cell>
          <cell r="J19">
            <v>104.46</v>
          </cell>
          <cell r="K19">
            <v>128.56</v>
          </cell>
          <cell r="L19">
            <v>121.12</v>
          </cell>
          <cell r="M19">
            <v>115.18</v>
          </cell>
          <cell r="N19">
            <v>70.64</v>
          </cell>
        </row>
        <row r="20">
          <cell r="C20" t="str">
            <v>นครสวรรค์</v>
          </cell>
          <cell r="D20" t="str">
            <v>เมืองอื่นๆ</v>
          </cell>
          <cell r="E20">
            <v>875.2299999999999</v>
          </cell>
          <cell r="F20">
            <v>0</v>
          </cell>
          <cell r="G20">
            <v>0</v>
          </cell>
          <cell r="H20">
            <v>297.42</v>
          </cell>
          <cell r="I20">
            <v>270.93</v>
          </cell>
          <cell r="J20">
            <v>250.81</v>
          </cell>
          <cell r="K20">
            <v>402.97</v>
          </cell>
          <cell r="L20">
            <v>389.19</v>
          </cell>
          <cell r="M20">
            <v>375.57</v>
          </cell>
          <cell r="N20">
            <v>172.87</v>
          </cell>
        </row>
        <row r="21">
          <cell r="C21" t="str">
            <v>พิจิตร</v>
          </cell>
          <cell r="D21" t="str">
            <v>เมืองอื่นๆ</v>
          </cell>
          <cell r="E21">
            <v>415.48</v>
          </cell>
          <cell r="F21">
            <v>0</v>
          </cell>
          <cell r="G21">
            <v>0</v>
          </cell>
          <cell r="H21">
            <v>119.73</v>
          </cell>
          <cell r="I21">
            <v>121.27</v>
          </cell>
          <cell r="J21">
            <v>112.5</v>
          </cell>
          <cell r="K21">
            <v>90.52</v>
          </cell>
          <cell r="L21">
            <v>91.9</v>
          </cell>
          <cell r="M21">
            <v>82.9</v>
          </cell>
          <cell r="N21">
            <v>104.43</v>
          </cell>
        </row>
        <row r="22">
          <cell r="C22" t="str">
            <v>อุทัยธานี</v>
          </cell>
          <cell r="D22" t="str">
            <v>เมืองอื่นๆ</v>
          </cell>
          <cell r="E22">
            <v>339.09000000000003</v>
          </cell>
          <cell r="F22">
            <v>0</v>
          </cell>
          <cell r="G22">
            <v>0</v>
          </cell>
          <cell r="H22">
            <v>111.21</v>
          </cell>
          <cell r="I22">
            <v>96.98</v>
          </cell>
          <cell r="J22">
            <v>92.16</v>
          </cell>
          <cell r="K22">
            <v>89.07</v>
          </cell>
          <cell r="L22">
            <v>80.09</v>
          </cell>
          <cell r="M22">
            <v>77.17</v>
          </cell>
          <cell r="N22">
            <v>74.88</v>
          </cell>
        </row>
        <row r="23">
          <cell r="C23" t="str">
            <v>นนทบุรี</v>
          </cell>
          <cell r="D23" t="str">
            <v>เมืองอื่นๆ</v>
          </cell>
          <cell r="E23">
            <v>725.99000000000012</v>
          </cell>
          <cell r="F23">
            <v>0</v>
          </cell>
          <cell r="G23">
            <v>0</v>
          </cell>
          <cell r="H23">
            <v>299.88</v>
          </cell>
          <cell r="I23">
            <v>276.72000000000003</v>
          </cell>
          <cell r="J23">
            <v>266.98</v>
          </cell>
          <cell r="K23">
            <v>256.97000000000003</v>
          </cell>
          <cell r="L23">
            <v>251.44</v>
          </cell>
          <cell r="M23">
            <v>250.62</v>
          </cell>
          <cell r="N23">
            <v>207.41</v>
          </cell>
        </row>
        <row r="24">
          <cell r="C24" t="str">
            <v>ปทุมธานี</v>
          </cell>
          <cell r="D24" t="str">
            <v>เมืองอื่นๆ</v>
          </cell>
          <cell r="E24">
            <v>593.18000000000006</v>
          </cell>
          <cell r="F24">
            <v>0</v>
          </cell>
          <cell r="G24">
            <v>0</v>
          </cell>
          <cell r="H24">
            <v>168.31</v>
          </cell>
          <cell r="I24">
            <v>161.16</v>
          </cell>
          <cell r="J24">
            <v>142.78</v>
          </cell>
          <cell r="K24">
            <v>150.15</v>
          </cell>
          <cell r="L24">
            <v>152.83000000000001</v>
          </cell>
          <cell r="M24">
            <v>140.32</v>
          </cell>
          <cell r="N24">
            <v>140.99</v>
          </cell>
        </row>
        <row r="25">
          <cell r="C25" t="str">
            <v>พระนครศรีอยุธยา</v>
          </cell>
          <cell r="D25" t="str">
            <v>เมืองอื่นๆ</v>
          </cell>
          <cell r="E25">
            <v>3212.25</v>
          </cell>
          <cell r="F25">
            <v>0</v>
          </cell>
          <cell r="G25">
            <v>0</v>
          </cell>
          <cell r="H25">
            <v>791.29</v>
          </cell>
          <cell r="I25">
            <v>660.86</v>
          </cell>
          <cell r="J25">
            <v>716.34</v>
          </cell>
          <cell r="K25">
            <v>1123.33</v>
          </cell>
          <cell r="L25">
            <v>1057.48</v>
          </cell>
          <cell r="M25">
            <v>939.16</v>
          </cell>
          <cell r="N25">
            <v>812</v>
          </cell>
        </row>
        <row r="26">
          <cell r="C26" t="str">
            <v>สระบุรี</v>
          </cell>
          <cell r="D26" t="str">
            <v>เมืองอื่นๆ</v>
          </cell>
          <cell r="E26">
            <v>2435.6299999999997</v>
          </cell>
          <cell r="F26">
            <v>0</v>
          </cell>
          <cell r="G26">
            <v>0</v>
          </cell>
          <cell r="H26">
            <v>322.67</v>
          </cell>
          <cell r="I26">
            <v>297.83</v>
          </cell>
          <cell r="J26">
            <v>281.75</v>
          </cell>
          <cell r="K26">
            <v>459.59</v>
          </cell>
          <cell r="L26">
            <v>427.6</v>
          </cell>
          <cell r="M26">
            <v>443.91</v>
          </cell>
          <cell r="N26">
            <v>475.46</v>
          </cell>
        </row>
        <row r="27">
          <cell r="C27" t="str">
            <v>ชัยนาท</v>
          </cell>
          <cell r="D27" t="str">
            <v>เมืองอื่นๆ</v>
          </cell>
          <cell r="E27">
            <v>290.11</v>
          </cell>
          <cell r="F27">
            <v>0</v>
          </cell>
          <cell r="G27">
            <v>0</v>
          </cell>
          <cell r="H27">
            <v>80.180000000000007</v>
          </cell>
          <cell r="I27">
            <v>78.599999999999994</v>
          </cell>
          <cell r="J27">
            <v>85.71</v>
          </cell>
          <cell r="K27">
            <v>114.4</v>
          </cell>
          <cell r="L27">
            <v>114.39</v>
          </cell>
          <cell r="M27">
            <v>107.74</v>
          </cell>
          <cell r="N27">
            <v>99.47</v>
          </cell>
        </row>
        <row r="28">
          <cell r="C28" t="str">
            <v>ลพบุรี</v>
          </cell>
          <cell r="D28" t="str">
            <v>เมืองอื่นๆ</v>
          </cell>
          <cell r="E28">
            <v>1446.18</v>
          </cell>
          <cell r="F28">
            <v>0</v>
          </cell>
          <cell r="G28">
            <v>0</v>
          </cell>
          <cell r="H28">
            <v>370.39</v>
          </cell>
          <cell r="I28">
            <v>353.71</v>
          </cell>
          <cell r="J28">
            <v>368.79</v>
          </cell>
          <cell r="K28">
            <v>330.39</v>
          </cell>
          <cell r="L28">
            <v>326.06</v>
          </cell>
          <cell r="M28">
            <v>332.79</v>
          </cell>
          <cell r="N28">
            <v>524.24</v>
          </cell>
        </row>
        <row r="29">
          <cell r="C29" t="str">
            <v>สิงห์บุรี</v>
          </cell>
          <cell r="D29" t="str">
            <v>เมืองอื่นๆ</v>
          </cell>
          <cell r="E29">
            <v>205.52999999999997</v>
          </cell>
          <cell r="F29">
            <v>0</v>
          </cell>
          <cell r="G29">
            <v>0</v>
          </cell>
          <cell r="H29">
            <v>60.15</v>
          </cell>
          <cell r="I29">
            <v>63.05</v>
          </cell>
          <cell r="J29">
            <v>63.23</v>
          </cell>
          <cell r="K29">
            <v>75.78</v>
          </cell>
          <cell r="L29">
            <v>73.989999999999995</v>
          </cell>
          <cell r="M29">
            <v>71.069999999999993</v>
          </cell>
          <cell r="N29">
            <v>58.15</v>
          </cell>
        </row>
        <row r="30">
          <cell r="C30" t="str">
            <v>อ่างทอง</v>
          </cell>
          <cell r="D30" t="str">
            <v>เมืองอื่นๆ</v>
          </cell>
          <cell r="E30">
            <v>148.70000000000002</v>
          </cell>
          <cell r="F30">
            <v>0</v>
          </cell>
          <cell r="G30">
            <v>0</v>
          </cell>
          <cell r="H30">
            <v>109.15</v>
          </cell>
          <cell r="I30">
            <v>109.52</v>
          </cell>
          <cell r="J30">
            <v>107.53</v>
          </cell>
          <cell r="K30">
            <v>70.62</v>
          </cell>
          <cell r="L30">
            <v>72.38</v>
          </cell>
          <cell r="M30">
            <v>72.37</v>
          </cell>
          <cell r="N30">
            <v>60.13</v>
          </cell>
        </row>
        <row r="31">
          <cell r="C31" t="str">
            <v>ฉะเชิงเทรา</v>
          </cell>
          <cell r="D31" t="str">
            <v>เมืองอื่นๆ</v>
          </cell>
          <cell r="E31">
            <v>1300.49</v>
          </cell>
          <cell r="F31">
            <v>0</v>
          </cell>
          <cell r="G31">
            <v>0</v>
          </cell>
          <cell r="H31">
            <v>249.04</v>
          </cell>
          <cell r="I31">
            <v>236.36</v>
          </cell>
          <cell r="J31">
            <v>235.35</v>
          </cell>
          <cell r="K31">
            <v>426.83</v>
          </cell>
          <cell r="L31">
            <v>425.93</v>
          </cell>
          <cell r="M31">
            <v>438.27</v>
          </cell>
          <cell r="N31">
            <v>385.37</v>
          </cell>
        </row>
        <row r="32">
          <cell r="C32" t="str">
            <v>นครนายก</v>
          </cell>
          <cell r="D32" t="str">
            <v>เมืองอื่นๆ</v>
          </cell>
          <cell r="E32">
            <v>1234.7199999999998</v>
          </cell>
          <cell r="F32">
            <v>0</v>
          </cell>
          <cell r="G32">
            <v>0</v>
          </cell>
          <cell r="H32">
            <v>698.31</v>
          </cell>
          <cell r="I32">
            <v>650.09</v>
          </cell>
          <cell r="J32">
            <v>661.48</v>
          </cell>
          <cell r="K32">
            <v>594.97</v>
          </cell>
          <cell r="L32">
            <v>593.08000000000004</v>
          </cell>
          <cell r="M32">
            <v>501.13</v>
          </cell>
          <cell r="N32">
            <v>534.41</v>
          </cell>
        </row>
        <row r="33">
          <cell r="C33" t="str">
            <v>ปราจีนบุรี</v>
          </cell>
          <cell r="D33" t="str">
            <v>เมืองอื่นๆ</v>
          </cell>
          <cell r="E33">
            <v>802.4</v>
          </cell>
          <cell r="F33">
            <v>0</v>
          </cell>
          <cell r="G33">
            <v>0</v>
          </cell>
          <cell r="H33">
            <v>330.97</v>
          </cell>
          <cell r="I33">
            <v>307.55</v>
          </cell>
          <cell r="J33">
            <v>310.76</v>
          </cell>
          <cell r="K33">
            <v>308.24</v>
          </cell>
          <cell r="L33">
            <v>370.94</v>
          </cell>
          <cell r="M33">
            <v>304.66000000000003</v>
          </cell>
          <cell r="N33">
            <v>268.79000000000002</v>
          </cell>
        </row>
        <row r="34">
          <cell r="C34" t="str">
            <v>สมุทรปราการ</v>
          </cell>
          <cell r="D34" t="str">
            <v>เมืองอื่นๆ</v>
          </cell>
          <cell r="E34">
            <v>686.32999999999993</v>
          </cell>
          <cell r="F34">
            <v>0</v>
          </cell>
          <cell r="G34">
            <v>0</v>
          </cell>
          <cell r="H34">
            <v>258.87</v>
          </cell>
          <cell r="I34">
            <v>221.77</v>
          </cell>
          <cell r="J34">
            <v>235.42</v>
          </cell>
          <cell r="K34">
            <v>288.64</v>
          </cell>
          <cell r="L34">
            <v>281.70999999999998</v>
          </cell>
          <cell r="M34">
            <v>275.29000000000002</v>
          </cell>
          <cell r="N34">
            <v>227.92</v>
          </cell>
        </row>
        <row r="35">
          <cell r="C35" t="str">
            <v>สระแก้ว</v>
          </cell>
          <cell r="D35" t="str">
            <v>เมืองอื่นๆ</v>
          </cell>
          <cell r="E35">
            <v>1498.0200000000002</v>
          </cell>
          <cell r="F35">
            <v>0</v>
          </cell>
          <cell r="G35">
            <v>0</v>
          </cell>
          <cell r="H35">
            <v>426.33</v>
          </cell>
          <cell r="I35">
            <v>433.34</v>
          </cell>
          <cell r="J35">
            <v>428.79</v>
          </cell>
          <cell r="K35">
            <v>494.73</v>
          </cell>
          <cell r="L35">
            <v>439.46</v>
          </cell>
          <cell r="M35">
            <v>448.72</v>
          </cell>
          <cell r="N35">
            <v>436.79</v>
          </cell>
        </row>
        <row r="36">
          <cell r="C36" t="str">
            <v>กาญจนบุรี</v>
          </cell>
          <cell r="D36" t="str">
            <v>เมืองอื่นๆ</v>
          </cell>
          <cell r="E36">
            <v>5382.6299999999992</v>
          </cell>
          <cell r="F36">
            <v>0</v>
          </cell>
          <cell r="G36">
            <v>0</v>
          </cell>
          <cell r="H36">
            <v>1853.96</v>
          </cell>
          <cell r="I36">
            <v>1698.21</v>
          </cell>
          <cell r="J36">
            <v>1572.47</v>
          </cell>
          <cell r="K36">
            <v>1655.56</v>
          </cell>
          <cell r="L36">
            <v>1607.53</v>
          </cell>
          <cell r="M36">
            <v>1343.86</v>
          </cell>
          <cell r="N36">
            <v>1745.81</v>
          </cell>
        </row>
        <row r="37">
          <cell r="C37" t="str">
            <v>นครปฐม</v>
          </cell>
          <cell r="D37" t="str">
            <v>เมืองอื่นๆ</v>
          </cell>
          <cell r="E37">
            <v>1518.2899999999997</v>
          </cell>
          <cell r="F37">
            <v>0</v>
          </cell>
          <cell r="G37">
            <v>0</v>
          </cell>
          <cell r="H37">
            <v>314.10000000000002</v>
          </cell>
          <cell r="I37">
            <v>281.08</v>
          </cell>
          <cell r="J37">
            <v>306.14</v>
          </cell>
          <cell r="K37">
            <v>318.17</v>
          </cell>
          <cell r="L37">
            <v>322.58999999999997</v>
          </cell>
          <cell r="M37">
            <v>308.43</v>
          </cell>
          <cell r="N37">
            <v>562.71</v>
          </cell>
        </row>
        <row r="38">
          <cell r="C38" t="str">
            <v>ราชบุรี</v>
          </cell>
          <cell r="D38" t="str">
            <v>12 เมืองต้องห้าม...พลาด</v>
          </cell>
          <cell r="E38">
            <v>763.69</v>
          </cell>
          <cell r="F38">
            <v>0</v>
          </cell>
          <cell r="G38">
            <v>0</v>
          </cell>
          <cell r="H38">
            <v>253.85</v>
          </cell>
          <cell r="I38">
            <v>187.49</v>
          </cell>
          <cell r="J38">
            <v>169.88</v>
          </cell>
          <cell r="K38">
            <v>267.55</v>
          </cell>
          <cell r="L38">
            <v>202.85</v>
          </cell>
          <cell r="M38">
            <v>180.97</v>
          </cell>
          <cell r="N38">
            <v>307.73</v>
          </cell>
        </row>
        <row r="39">
          <cell r="C39" t="str">
            <v>สุพรรณบุรี</v>
          </cell>
          <cell r="D39" t="str">
            <v>เมืองอื่นๆ</v>
          </cell>
          <cell r="E39">
            <v>1833.17</v>
          </cell>
          <cell r="F39">
            <v>0</v>
          </cell>
          <cell r="G39">
            <v>0</v>
          </cell>
          <cell r="H39">
            <v>371.99</v>
          </cell>
          <cell r="I39">
            <v>324.16000000000003</v>
          </cell>
          <cell r="J39">
            <v>352.92</v>
          </cell>
          <cell r="K39">
            <v>338.62</v>
          </cell>
          <cell r="L39">
            <v>308.70999999999998</v>
          </cell>
          <cell r="M39">
            <v>329.24</v>
          </cell>
          <cell r="N39">
            <v>296.07</v>
          </cell>
        </row>
        <row r="40">
          <cell r="C40" t="str">
            <v>ประจวบคีรีขันธ์</v>
          </cell>
          <cell r="D40" t="str">
            <v>เมืองอื่นๆ</v>
          </cell>
          <cell r="E40">
            <v>7059.18</v>
          </cell>
          <cell r="F40">
            <v>0</v>
          </cell>
          <cell r="G40">
            <v>0</v>
          </cell>
          <cell r="H40">
            <v>1640.9</v>
          </cell>
          <cell r="I40">
            <v>1593.76</v>
          </cell>
          <cell r="J40">
            <v>1741.43</v>
          </cell>
          <cell r="K40">
            <v>1464.36</v>
          </cell>
          <cell r="L40">
            <v>1334.92</v>
          </cell>
          <cell r="M40">
            <v>1249.57</v>
          </cell>
          <cell r="N40">
            <v>1292.68</v>
          </cell>
        </row>
        <row r="41">
          <cell r="C41" t="str">
            <v>เพชรบุรี</v>
          </cell>
          <cell r="D41" t="str">
            <v>เมืองอื่นๆ</v>
          </cell>
          <cell r="E41">
            <v>7898.53</v>
          </cell>
          <cell r="F41">
            <v>0</v>
          </cell>
          <cell r="G41">
            <v>0</v>
          </cell>
          <cell r="H41">
            <v>1004.14</v>
          </cell>
          <cell r="I41">
            <v>1193.96</v>
          </cell>
          <cell r="J41">
            <v>898.81</v>
          </cell>
          <cell r="K41">
            <v>1416.25</v>
          </cell>
          <cell r="L41">
            <v>1350.58</v>
          </cell>
          <cell r="M41">
            <v>1143.3900000000001</v>
          </cell>
          <cell r="N41">
            <v>1317.3</v>
          </cell>
        </row>
        <row r="42">
          <cell r="C42" t="str">
            <v>สมุทรสงคราม</v>
          </cell>
          <cell r="D42" t="str">
            <v>12 เมืองต้องห้าม...พลาด</v>
          </cell>
          <cell r="E42">
            <v>686.58</v>
          </cell>
          <cell r="F42">
            <v>0</v>
          </cell>
          <cell r="G42">
            <v>0</v>
          </cell>
          <cell r="H42">
            <v>198.57</v>
          </cell>
          <cell r="I42">
            <v>198.4</v>
          </cell>
          <cell r="J42">
            <v>183.43</v>
          </cell>
          <cell r="K42">
            <v>142.22</v>
          </cell>
          <cell r="L42">
            <v>144.88999999999999</v>
          </cell>
          <cell r="M42">
            <v>146.97</v>
          </cell>
          <cell r="N42">
            <v>157.65</v>
          </cell>
        </row>
        <row r="43">
          <cell r="C43" t="str">
            <v>สมุทรสาคร</v>
          </cell>
          <cell r="D43" t="str">
            <v>เมืองอื่นๆ</v>
          </cell>
          <cell r="E43">
            <v>1041.79</v>
          </cell>
          <cell r="F43">
            <v>0</v>
          </cell>
          <cell r="G43">
            <v>0</v>
          </cell>
          <cell r="H43">
            <v>156.44999999999999</v>
          </cell>
          <cell r="I43">
            <v>158.28</v>
          </cell>
          <cell r="J43">
            <v>152.74</v>
          </cell>
          <cell r="K43">
            <v>154.57</v>
          </cell>
          <cell r="L43">
            <v>162.96</v>
          </cell>
          <cell r="M43">
            <v>155.93</v>
          </cell>
          <cell r="N43">
            <v>132.88999999999999</v>
          </cell>
        </row>
        <row r="44">
          <cell r="C44" t="str">
            <v>จันทบุรี</v>
          </cell>
          <cell r="D44" t="str">
            <v>12 เมืองต้องห้าม...พลาด</v>
          </cell>
          <cell r="E44">
            <v>1106.9899999999998</v>
          </cell>
          <cell r="F44">
            <v>0</v>
          </cell>
          <cell r="G44">
            <v>0</v>
          </cell>
          <cell r="H44">
            <v>557.66</v>
          </cell>
          <cell r="I44">
            <v>471.5</v>
          </cell>
          <cell r="J44">
            <v>518</v>
          </cell>
          <cell r="K44">
            <v>608.11</v>
          </cell>
          <cell r="L44">
            <v>635.12</v>
          </cell>
          <cell r="M44">
            <v>590.25</v>
          </cell>
          <cell r="N44">
            <v>402.42</v>
          </cell>
        </row>
        <row r="45">
          <cell r="C45" t="str">
            <v>ชลบุรี</v>
          </cell>
          <cell r="D45" t="str">
            <v>เมืองหลัก</v>
          </cell>
          <cell r="E45">
            <v>14174.1</v>
          </cell>
          <cell r="F45">
            <v>0</v>
          </cell>
          <cell r="G45">
            <v>0</v>
          </cell>
          <cell r="H45">
            <v>3683.72</v>
          </cell>
          <cell r="I45">
            <v>3478.41</v>
          </cell>
          <cell r="J45">
            <v>3318.62</v>
          </cell>
          <cell r="K45">
            <v>3518.13</v>
          </cell>
          <cell r="L45">
            <v>4435.47</v>
          </cell>
          <cell r="M45">
            <v>4630.63</v>
          </cell>
          <cell r="N45">
            <v>3054.95</v>
          </cell>
        </row>
        <row r="46">
          <cell r="C46" t="str">
            <v>ตราด</v>
          </cell>
          <cell r="D46" t="str">
            <v>12 เมืองต้องห้าม...พลาด</v>
          </cell>
          <cell r="E46">
            <v>2418.16</v>
          </cell>
          <cell r="F46">
            <v>0</v>
          </cell>
          <cell r="G46">
            <v>0</v>
          </cell>
          <cell r="H46">
            <v>761.2</v>
          </cell>
          <cell r="I46">
            <v>695.5</v>
          </cell>
          <cell r="J46">
            <v>667.97</v>
          </cell>
          <cell r="K46">
            <v>1042.6199999999999</v>
          </cell>
          <cell r="L46">
            <v>999.44</v>
          </cell>
          <cell r="M46">
            <v>853.14</v>
          </cell>
          <cell r="N46">
            <v>785.6</v>
          </cell>
        </row>
        <row r="47">
          <cell r="C47" t="str">
            <v>ระยอง</v>
          </cell>
          <cell r="D47" t="str">
            <v>เมืองหลัก</v>
          </cell>
          <cell r="E47">
            <v>9853.17</v>
          </cell>
          <cell r="F47">
            <v>0</v>
          </cell>
          <cell r="G47">
            <v>0</v>
          </cell>
          <cell r="H47">
            <v>1571.17</v>
          </cell>
          <cell r="I47">
            <v>1618.94</v>
          </cell>
          <cell r="J47">
            <v>1668.6</v>
          </cell>
          <cell r="K47">
            <v>2710.49</v>
          </cell>
          <cell r="L47">
            <v>2279.4299999999998</v>
          </cell>
          <cell r="M47">
            <v>2047.3</v>
          </cell>
          <cell r="N47">
            <v>2080.39</v>
          </cell>
        </row>
        <row r="48">
          <cell r="C48" t="str">
            <v>หนองคาย</v>
          </cell>
          <cell r="D48" t="str">
            <v>เมืองอื่นๆ</v>
          </cell>
          <cell r="E48">
            <v>1169.8999999999999</v>
          </cell>
          <cell r="F48">
            <v>0</v>
          </cell>
          <cell r="G48">
            <v>0</v>
          </cell>
          <cell r="H48">
            <v>368.73</v>
          </cell>
          <cell r="I48">
            <v>328.62</v>
          </cell>
          <cell r="J48">
            <v>314.60000000000002</v>
          </cell>
          <cell r="K48">
            <v>401.42</v>
          </cell>
          <cell r="L48">
            <v>414.21</v>
          </cell>
          <cell r="M48">
            <v>371.36</v>
          </cell>
          <cell r="N48">
            <v>322.45999999999998</v>
          </cell>
        </row>
        <row r="49">
          <cell r="C49" t="str">
            <v>หนองบัวลำภู</v>
          </cell>
          <cell r="D49" t="str">
            <v>เมืองอื่นๆ</v>
          </cell>
          <cell r="E49">
            <v>124.33</v>
          </cell>
          <cell r="F49">
            <v>0</v>
          </cell>
          <cell r="G49">
            <v>0</v>
          </cell>
          <cell r="H49">
            <v>31.96</v>
          </cell>
          <cell r="I49">
            <v>32.01</v>
          </cell>
          <cell r="J49">
            <v>29.75</v>
          </cell>
          <cell r="K49">
            <v>23.55</v>
          </cell>
          <cell r="L49">
            <v>23.15</v>
          </cell>
          <cell r="M49">
            <v>23.48</v>
          </cell>
          <cell r="N49">
            <v>22.14</v>
          </cell>
        </row>
        <row r="50">
          <cell r="C50" t="str">
            <v>เลย</v>
          </cell>
          <cell r="D50" t="str">
            <v>12 เมืองต้องห้าม...พลาด</v>
          </cell>
          <cell r="E50">
            <v>1167.81</v>
          </cell>
          <cell r="F50">
            <v>0</v>
          </cell>
          <cell r="G50">
            <v>0</v>
          </cell>
          <cell r="H50">
            <v>362.03</v>
          </cell>
          <cell r="I50">
            <v>326.61</v>
          </cell>
          <cell r="J50">
            <v>300.99</v>
          </cell>
          <cell r="K50">
            <v>288.67</v>
          </cell>
          <cell r="L50">
            <v>265.38</v>
          </cell>
          <cell r="M50">
            <v>289.52</v>
          </cell>
          <cell r="N50">
            <v>258.35000000000002</v>
          </cell>
        </row>
        <row r="51">
          <cell r="C51" t="str">
            <v>อุดรธานี</v>
          </cell>
          <cell r="D51" t="str">
            <v>เมืองอื่นๆ</v>
          </cell>
          <cell r="E51">
            <v>2373.5</v>
          </cell>
          <cell r="F51">
            <v>0</v>
          </cell>
          <cell r="G51">
            <v>0</v>
          </cell>
          <cell r="H51">
            <v>510.72</v>
          </cell>
          <cell r="I51">
            <v>514.70000000000005</v>
          </cell>
          <cell r="J51">
            <v>502.52</v>
          </cell>
          <cell r="K51">
            <v>715.13</v>
          </cell>
          <cell r="L51">
            <v>707.31</v>
          </cell>
          <cell r="M51">
            <v>649.6</v>
          </cell>
          <cell r="N51">
            <v>842.08</v>
          </cell>
        </row>
        <row r="52">
          <cell r="C52" t="str">
            <v>บึงกาฬ</v>
          </cell>
          <cell r="D52" t="str">
            <v>เมืองอื่นๆ</v>
          </cell>
          <cell r="E52">
            <v>239</v>
          </cell>
          <cell r="F52">
            <v>0</v>
          </cell>
          <cell r="G52">
            <v>0</v>
          </cell>
          <cell r="H52">
            <v>117.21</v>
          </cell>
          <cell r="I52">
            <v>100.71</v>
          </cell>
          <cell r="J52">
            <v>116.43</v>
          </cell>
          <cell r="K52">
            <v>65.17</v>
          </cell>
          <cell r="L52">
            <v>64.28</v>
          </cell>
          <cell r="M52">
            <v>63.03</v>
          </cell>
          <cell r="N52">
            <v>61.85</v>
          </cell>
        </row>
        <row r="53">
          <cell r="C53" t="str">
            <v>นครพนม</v>
          </cell>
          <cell r="D53" t="str">
            <v>เมืองอื่นๆ</v>
          </cell>
          <cell r="E53">
            <v>382.35</v>
          </cell>
          <cell r="F53">
            <v>0</v>
          </cell>
          <cell r="G53">
            <v>0</v>
          </cell>
          <cell r="H53">
            <v>160.94</v>
          </cell>
          <cell r="I53">
            <v>171.95</v>
          </cell>
          <cell r="J53">
            <v>154.82</v>
          </cell>
          <cell r="K53">
            <v>139.4</v>
          </cell>
          <cell r="L53">
            <v>129.75</v>
          </cell>
          <cell r="M53">
            <v>129.47</v>
          </cell>
          <cell r="N53">
            <v>124.59</v>
          </cell>
        </row>
        <row r="54">
          <cell r="C54" t="str">
            <v>มุกดาหาร</v>
          </cell>
          <cell r="D54" t="str">
            <v>เมืองอื่นๆ</v>
          </cell>
          <cell r="E54">
            <v>616.1</v>
          </cell>
          <cell r="F54">
            <v>0</v>
          </cell>
          <cell r="G54">
            <v>0</v>
          </cell>
          <cell r="H54">
            <v>279.92</v>
          </cell>
          <cell r="I54">
            <v>258.52</v>
          </cell>
          <cell r="J54">
            <v>273.27</v>
          </cell>
          <cell r="K54">
            <v>183.6</v>
          </cell>
          <cell r="L54">
            <v>175.55</v>
          </cell>
          <cell r="M54">
            <v>159.27000000000001</v>
          </cell>
          <cell r="N54">
            <v>243.78</v>
          </cell>
        </row>
        <row r="55">
          <cell r="C55" t="str">
            <v>สกลนคร</v>
          </cell>
          <cell r="D55" t="str">
            <v>เมืองอื่นๆ</v>
          </cell>
          <cell r="E55">
            <v>456.36</v>
          </cell>
          <cell r="F55">
            <v>0</v>
          </cell>
          <cell r="G55">
            <v>0</v>
          </cell>
          <cell r="H55">
            <v>174.15</v>
          </cell>
          <cell r="I55">
            <v>160</v>
          </cell>
          <cell r="J55">
            <v>166.92</v>
          </cell>
          <cell r="K55">
            <v>198.88</v>
          </cell>
          <cell r="L55">
            <v>206.88</v>
          </cell>
          <cell r="M55">
            <v>192.8</v>
          </cell>
          <cell r="N55">
            <v>131.05000000000001</v>
          </cell>
        </row>
        <row r="56">
          <cell r="C56" t="str">
            <v>ขอนแก่น</v>
          </cell>
          <cell r="D56" t="str">
            <v>เมืองอื่นๆ</v>
          </cell>
          <cell r="E56">
            <v>3641.98</v>
          </cell>
          <cell r="F56">
            <v>0</v>
          </cell>
          <cell r="G56">
            <v>0</v>
          </cell>
          <cell r="H56">
            <v>1314.91</v>
          </cell>
          <cell r="I56">
            <v>1235.1600000000001</v>
          </cell>
          <cell r="J56">
            <v>1366.08</v>
          </cell>
          <cell r="K56">
            <v>1028.04</v>
          </cell>
          <cell r="L56">
            <v>922.18</v>
          </cell>
          <cell r="M56">
            <v>961.17</v>
          </cell>
          <cell r="N56">
            <v>985.62</v>
          </cell>
        </row>
        <row r="57">
          <cell r="C57" t="str">
            <v>มหาสารคาม</v>
          </cell>
          <cell r="D57" t="str">
            <v>เมืองอื่นๆ</v>
          </cell>
          <cell r="E57">
            <v>268.32</v>
          </cell>
          <cell r="F57">
            <v>0</v>
          </cell>
          <cell r="G57">
            <v>0</v>
          </cell>
          <cell r="H57">
            <v>95.76</v>
          </cell>
          <cell r="I57">
            <v>82.16</v>
          </cell>
          <cell r="J57">
            <v>88.02</v>
          </cell>
          <cell r="K57">
            <v>116.03</v>
          </cell>
          <cell r="L57">
            <v>112.82</v>
          </cell>
          <cell r="M57">
            <v>111.06</v>
          </cell>
          <cell r="N57">
            <v>63.48</v>
          </cell>
        </row>
        <row r="58">
          <cell r="C58" t="str">
            <v>ร้อยเอ็ด</v>
          </cell>
          <cell r="D58" t="str">
            <v>เมืองอื่นๆ</v>
          </cell>
          <cell r="E58">
            <v>395.93</v>
          </cell>
          <cell r="F58">
            <v>0</v>
          </cell>
          <cell r="G58">
            <v>0</v>
          </cell>
          <cell r="H58">
            <v>101.29</v>
          </cell>
          <cell r="I58">
            <v>96.4</v>
          </cell>
          <cell r="J58">
            <v>76.48</v>
          </cell>
          <cell r="K58">
            <v>105.88</v>
          </cell>
          <cell r="L58">
            <v>97.87</v>
          </cell>
          <cell r="M58">
            <v>104.15</v>
          </cell>
          <cell r="N58">
            <v>104.79</v>
          </cell>
        </row>
        <row r="59">
          <cell r="C59" t="str">
            <v>กาฬสินธุ์</v>
          </cell>
          <cell r="D59" t="str">
            <v>เมืองอื่นๆ</v>
          </cell>
          <cell r="E59">
            <v>221.42</v>
          </cell>
          <cell r="F59">
            <v>0</v>
          </cell>
          <cell r="G59">
            <v>0</v>
          </cell>
          <cell r="H59">
            <v>55.21</v>
          </cell>
          <cell r="I59">
            <v>51.47</v>
          </cell>
          <cell r="J59">
            <v>54.73</v>
          </cell>
          <cell r="K59">
            <v>81.2</v>
          </cell>
          <cell r="L59">
            <v>78.319999999999993</v>
          </cell>
          <cell r="M59">
            <v>76.709999999999994</v>
          </cell>
          <cell r="N59">
            <v>81.41</v>
          </cell>
        </row>
        <row r="60">
          <cell r="C60" t="str">
            <v>ชัยภูมิ</v>
          </cell>
          <cell r="D60" t="str">
            <v>เมืองอื่นๆ</v>
          </cell>
          <cell r="E60">
            <v>458.12000000000006</v>
          </cell>
          <cell r="F60">
            <v>0</v>
          </cell>
          <cell r="G60">
            <v>0</v>
          </cell>
          <cell r="H60">
            <v>130.97</v>
          </cell>
          <cell r="I60">
            <v>102.52</v>
          </cell>
          <cell r="J60">
            <v>108.89</v>
          </cell>
          <cell r="K60">
            <v>134.44999999999999</v>
          </cell>
          <cell r="L60">
            <v>138.57</v>
          </cell>
          <cell r="M60">
            <v>141.82</v>
          </cell>
          <cell r="N60">
            <v>165.64</v>
          </cell>
        </row>
        <row r="61">
          <cell r="C61" t="str">
            <v>นครราชสีมา</v>
          </cell>
          <cell r="D61" t="str">
            <v>เมืองอื่นๆ</v>
          </cell>
          <cell r="E61">
            <v>3659.7400000000007</v>
          </cell>
          <cell r="F61">
            <v>0</v>
          </cell>
          <cell r="G61">
            <v>0</v>
          </cell>
          <cell r="H61">
            <v>1805.42</v>
          </cell>
          <cell r="I61">
            <v>1648.34</v>
          </cell>
          <cell r="J61">
            <v>1602.17</v>
          </cell>
          <cell r="K61">
            <v>1468.58</v>
          </cell>
          <cell r="L61">
            <v>1448.26</v>
          </cell>
          <cell r="M61">
            <v>1416.9</v>
          </cell>
          <cell r="N61">
            <v>1640.37</v>
          </cell>
        </row>
        <row r="62">
          <cell r="C62" t="str">
            <v>บุรีรัมย์</v>
          </cell>
          <cell r="D62" t="str">
            <v>12 เมืองต้องห้าม...พลาด</v>
          </cell>
          <cell r="E62">
            <v>532.55999999999995</v>
          </cell>
          <cell r="F62">
            <v>0</v>
          </cell>
          <cell r="G62">
            <v>0</v>
          </cell>
          <cell r="H62">
            <v>233.62</v>
          </cell>
          <cell r="I62">
            <v>220.83</v>
          </cell>
          <cell r="J62">
            <v>252.52</v>
          </cell>
          <cell r="K62">
            <v>252.73</v>
          </cell>
          <cell r="L62">
            <v>210.64</v>
          </cell>
          <cell r="M62">
            <v>215.48</v>
          </cell>
          <cell r="N62">
            <v>189.74</v>
          </cell>
        </row>
        <row r="63">
          <cell r="C63" t="str">
            <v>สุรินทร์</v>
          </cell>
          <cell r="D63" t="str">
            <v>เมืองอื่นๆ</v>
          </cell>
          <cell r="E63">
            <v>712.27999999999986</v>
          </cell>
          <cell r="F63">
            <v>0</v>
          </cell>
          <cell r="G63">
            <v>0</v>
          </cell>
          <cell r="H63">
            <v>281.35000000000002</v>
          </cell>
          <cell r="I63">
            <v>234.79</v>
          </cell>
          <cell r="J63">
            <v>274.31</v>
          </cell>
          <cell r="K63">
            <v>173.72</v>
          </cell>
          <cell r="L63">
            <v>174.14</v>
          </cell>
          <cell r="M63">
            <v>162.21</v>
          </cell>
          <cell r="N63">
            <v>167.51</v>
          </cell>
        </row>
        <row r="64">
          <cell r="C64" t="str">
            <v>ยโสธร</v>
          </cell>
          <cell r="D64" t="str">
            <v>เมืองอื่นๆ</v>
          </cell>
          <cell r="E64">
            <v>137.18</v>
          </cell>
          <cell r="F64">
            <v>0</v>
          </cell>
          <cell r="G64">
            <v>0</v>
          </cell>
          <cell r="H64">
            <v>52.33</v>
          </cell>
          <cell r="I64">
            <v>49.11</v>
          </cell>
          <cell r="J64">
            <v>51.46</v>
          </cell>
          <cell r="K64">
            <v>82.18</v>
          </cell>
          <cell r="L64">
            <v>92.66</v>
          </cell>
          <cell r="M64">
            <v>80.58</v>
          </cell>
          <cell r="N64">
            <v>37.82</v>
          </cell>
        </row>
        <row r="65">
          <cell r="C65" t="str">
            <v>ศรีสะเกษ</v>
          </cell>
          <cell r="D65" t="str">
            <v>เมืองอื่นๆ</v>
          </cell>
          <cell r="E65">
            <v>331.40000000000003</v>
          </cell>
          <cell r="F65">
            <v>0</v>
          </cell>
          <cell r="G65">
            <v>0</v>
          </cell>
          <cell r="H65">
            <v>241.95</v>
          </cell>
          <cell r="I65">
            <v>220.28</v>
          </cell>
          <cell r="J65">
            <v>257.77999999999997</v>
          </cell>
          <cell r="K65">
            <v>181.97</v>
          </cell>
          <cell r="L65">
            <v>165.12</v>
          </cell>
          <cell r="M65">
            <v>170.18</v>
          </cell>
          <cell r="N65">
            <v>123.5</v>
          </cell>
        </row>
        <row r="66">
          <cell r="C66" t="str">
            <v>อำนาจเจริญ</v>
          </cell>
          <cell r="D66" t="str">
            <v>เมืองอื่นๆ</v>
          </cell>
          <cell r="E66">
            <v>154.13000000000002</v>
          </cell>
          <cell r="F66">
            <v>0</v>
          </cell>
          <cell r="G66">
            <v>0</v>
          </cell>
          <cell r="H66">
            <v>26.59</v>
          </cell>
          <cell r="I66">
            <v>28.08</v>
          </cell>
          <cell r="J66">
            <v>29.79</v>
          </cell>
          <cell r="K66">
            <v>28.15</v>
          </cell>
          <cell r="L66">
            <v>26.08</v>
          </cell>
          <cell r="M66">
            <v>24.8</v>
          </cell>
          <cell r="N66">
            <v>17.09</v>
          </cell>
        </row>
        <row r="67">
          <cell r="C67" t="str">
            <v>อุบลราชธานี</v>
          </cell>
          <cell r="D67" t="str">
            <v>เมืองอื่นๆ</v>
          </cell>
          <cell r="E67">
            <v>1747.68</v>
          </cell>
          <cell r="F67">
            <v>0</v>
          </cell>
          <cell r="G67">
            <v>0</v>
          </cell>
          <cell r="H67">
            <v>604.89</v>
          </cell>
          <cell r="I67">
            <v>571.26</v>
          </cell>
          <cell r="J67">
            <v>577.83000000000004</v>
          </cell>
          <cell r="K67">
            <v>489.52</v>
          </cell>
          <cell r="L67">
            <v>457.67</v>
          </cell>
          <cell r="M67">
            <v>415.22</v>
          </cell>
          <cell r="N67">
            <v>351.86</v>
          </cell>
        </row>
        <row r="68">
          <cell r="C68" t="str">
            <v>ชุมพร</v>
          </cell>
          <cell r="D68" t="str">
            <v>12 เมืองต้องห้าม...พลาด</v>
          </cell>
          <cell r="E68">
            <v>1372.21</v>
          </cell>
          <cell r="F68">
            <v>0</v>
          </cell>
          <cell r="G68">
            <v>0</v>
          </cell>
          <cell r="H68">
            <v>380.47</v>
          </cell>
          <cell r="I68">
            <v>386.63</v>
          </cell>
          <cell r="J68">
            <v>392.99</v>
          </cell>
          <cell r="K68">
            <v>570.89</v>
          </cell>
          <cell r="L68">
            <v>542.07000000000005</v>
          </cell>
          <cell r="M68">
            <v>538.47</v>
          </cell>
          <cell r="N68">
            <v>624.07000000000005</v>
          </cell>
        </row>
        <row r="69">
          <cell r="C69" t="str">
            <v>สุราษฎร์ธานี</v>
          </cell>
          <cell r="D69" t="str">
            <v>เมืองหลัก</v>
          </cell>
          <cell r="E69">
            <v>3523.06</v>
          </cell>
          <cell r="F69">
            <v>0</v>
          </cell>
          <cell r="G69">
            <v>0</v>
          </cell>
          <cell r="H69">
            <v>1123.46</v>
          </cell>
          <cell r="I69">
            <v>1378.68</v>
          </cell>
          <cell r="J69">
            <v>1014.72</v>
          </cell>
          <cell r="K69">
            <v>1688.9</v>
          </cell>
          <cell r="L69">
            <v>1347.08</v>
          </cell>
          <cell r="M69">
            <v>1310.9</v>
          </cell>
          <cell r="N69">
            <v>1360.46</v>
          </cell>
        </row>
        <row r="70">
          <cell r="C70" t="str">
            <v>นครศรีธรรมราช</v>
          </cell>
          <cell r="D70" t="str">
            <v>12 เมืองต้องห้าม...พลาด</v>
          </cell>
          <cell r="E70">
            <v>2948.1000000000004</v>
          </cell>
          <cell r="F70">
            <v>0</v>
          </cell>
          <cell r="G70">
            <v>0</v>
          </cell>
          <cell r="H70">
            <v>1196.23</v>
          </cell>
          <cell r="I70">
            <v>955.1</v>
          </cell>
          <cell r="J70">
            <v>1047.43</v>
          </cell>
          <cell r="K70">
            <v>2004.8</v>
          </cell>
          <cell r="L70">
            <v>1949.13</v>
          </cell>
          <cell r="M70">
            <v>1702.69</v>
          </cell>
          <cell r="N70">
            <v>980.72</v>
          </cell>
        </row>
        <row r="71">
          <cell r="C71" t="str">
            <v>พัทลุง</v>
          </cell>
          <cell r="D71" t="str">
            <v>เมืองอื่นๆ</v>
          </cell>
          <cell r="E71">
            <v>951.31000000000006</v>
          </cell>
          <cell r="F71">
            <v>0</v>
          </cell>
          <cell r="G71">
            <v>0</v>
          </cell>
          <cell r="H71">
            <v>156.03</v>
          </cell>
          <cell r="I71">
            <v>157.53</v>
          </cell>
          <cell r="J71">
            <v>164.29</v>
          </cell>
          <cell r="K71">
            <v>257.75</v>
          </cell>
          <cell r="L71">
            <v>261.75</v>
          </cell>
          <cell r="M71">
            <v>221.96</v>
          </cell>
          <cell r="N71">
            <v>306.62</v>
          </cell>
        </row>
        <row r="72">
          <cell r="C72" t="str">
            <v>ตรัง</v>
          </cell>
          <cell r="D72" t="str">
            <v>12 เมืองต้องห้าม...พลาด</v>
          </cell>
          <cell r="E72">
            <v>1555.22</v>
          </cell>
          <cell r="F72">
            <v>0</v>
          </cell>
          <cell r="G72">
            <v>0</v>
          </cell>
          <cell r="H72">
            <v>877.58</v>
          </cell>
          <cell r="I72">
            <v>859.03</v>
          </cell>
          <cell r="J72">
            <v>912.51</v>
          </cell>
          <cell r="K72">
            <v>735.84</v>
          </cell>
          <cell r="L72">
            <v>680.06</v>
          </cell>
          <cell r="M72">
            <v>507.18</v>
          </cell>
          <cell r="N72">
            <v>319.23</v>
          </cell>
        </row>
        <row r="73">
          <cell r="C73" t="str">
            <v>ระนอง</v>
          </cell>
          <cell r="D73" t="str">
            <v>เมืองอื่นๆ</v>
          </cell>
          <cell r="E73">
            <v>796.64</v>
          </cell>
          <cell r="F73">
            <v>0</v>
          </cell>
          <cell r="G73">
            <v>0</v>
          </cell>
          <cell r="H73">
            <v>302.94</v>
          </cell>
          <cell r="I73">
            <v>293.27999999999997</v>
          </cell>
          <cell r="J73">
            <v>308.64</v>
          </cell>
          <cell r="K73">
            <v>464.09</v>
          </cell>
          <cell r="L73">
            <v>374.98</v>
          </cell>
          <cell r="M73">
            <v>339.13</v>
          </cell>
          <cell r="N73">
            <v>323.33999999999997</v>
          </cell>
        </row>
        <row r="74">
          <cell r="C74" t="str">
            <v>กระบี่</v>
          </cell>
          <cell r="D74" t="str">
            <v>เมืองหลัก</v>
          </cell>
          <cell r="E74">
            <v>8502.130000000001</v>
          </cell>
          <cell r="F74">
            <v>0</v>
          </cell>
          <cell r="G74">
            <v>0</v>
          </cell>
          <cell r="H74">
            <v>2049.1</v>
          </cell>
          <cell r="I74">
            <v>5106.1400000000003</v>
          </cell>
          <cell r="J74">
            <v>4198.0200000000004</v>
          </cell>
          <cell r="K74">
            <v>2959.44</v>
          </cell>
          <cell r="L74">
            <v>3178.87</v>
          </cell>
          <cell r="M74">
            <v>2321.08</v>
          </cell>
          <cell r="N74">
            <v>1980.78</v>
          </cell>
        </row>
        <row r="75">
          <cell r="C75" t="str">
            <v>พังงา</v>
          </cell>
          <cell r="D75" t="str">
            <v>เมืองหลัก</v>
          </cell>
          <cell r="E75">
            <v>1403.39</v>
          </cell>
          <cell r="F75">
            <v>0</v>
          </cell>
          <cell r="G75">
            <v>0</v>
          </cell>
          <cell r="H75">
            <v>798.06</v>
          </cell>
          <cell r="I75">
            <v>599.37</v>
          </cell>
          <cell r="J75">
            <v>635.14</v>
          </cell>
          <cell r="K75">
            <v>573.89</v>
          </cell>
          <cell r="L75">
            <v>502.8</v>
          </cell>
          <cell r="M75">
            <v>326.39999999999998</v>
          </cell>
          <cell r="N75">
            <v>158.35</v>
          </cell>
        </row>
        <row r="76">
          <cell r="C76" t="str">
            <v>ภูเก็ต</v>
          </cell>
          <cell r="D76" t="str">
            <v>เมืองหลัก</v>
          </cell>
          <cell r="E76">
            <v>12084.810000000001</v>
          </cell>
          <cell r="F76">
            <v>0</v>
          </cell>
          <cell r="G76">
            <v>0</v>
          </cell>
          <cell r="H76">
            <v>4099.03</v>
          </cell>
          <cell r="I76">
            <v>6306.88</v>
          </cell>
          <cell r="J76">
            <v>5896.46</v>
          </cell>
          <cell r="K76">
            <v>3751.36</v>
          </cell>
          <cell r="L76">
            <v>984.04</v>
          </cell>
          <cell r="M76">
            <v>3207.17</v>
          </cell>
          <cell r="N76">
            <v>2856.39</v>
          </cell>
        </row>
        <row r="77">
          <cell r="C77" t="str">
            <v>นราธิวาส</v>
          </cell>
          <cell r="D77" t="str">
            <v>เมืองอื่นๆ</v>
          </cell>
          <cell r="E77">
            <v>206.22</v>
          </cell>
          <cell r="F77">
            <v>0</v>
          </cell>
          <cell r="G77">
            <v>0</v>
          </cell>
          <cell r="H77">
            <v>56.78</v>
          </cell>
          <cell r="I77">
            <v>88.02</v>
          </cell>
          <cell r="J77">
            <v>67.209999999999994</v>
          </cell>
          <cell r="K77">
            <v>109.24</v>
          </cell>
          <cell r="L77">
            <v>95.2</v>
          </cell>
          <cell r="M77">
            <v>41.94</v>
          </cell>
          <cell r="N77">
            <v>73.349999999999994</v>
          </cell>
        </row>
        <row r="78">
          <cell r="C78" t="str">
            <v>ปัตตานี</v>
          </cell>
          <cell r="D78" t="str">
            <v>เมืองอื่นๆ</v>
          </cell>
          <cell r="E78">
            <v>195.54000000000002</v>
          </cell>
          <cell r="F78">
            <v>0</v>
          </cell>
          <cell r="G78">
            <v>0</v>
          </cell>
          <cell r="H78">
            <v>74.319999999999993</v>
          </cell>
          <cell r="I78">
            <v>79.8</v>
          </cell>
          <cell r="J78">
            <v>83.57</v>
          </cell>
          <cell r="K78">
            <v>85.31</v>
          </cell>
          <cell r="L78">
            <v>86.57</v>
          </cell>
          <cell r="M78">
            <v>74.180000000000007</v>
          </cell>
          <cell r="N78">
            <v>99.67</v>
          </cell>
        </row>
        <row r="79">
          <cell r="C79" t="str">
            <v>ยะลา</v>
          </cell>
          <cell r="D79" t="str">
            <v>เมืองอื่นๆ</v>
          </cell>
          <cell r="E79">
            <v>136.46</v>
          </cell>
          <cell r="F79">
            <v>0</v>
          </cell>
          <cell r="G79">
            <v>0</v>
          </cell>
          <cell r="H79">
            <v>34.869999999999997</v>
          </cell>
          <cell r="I79">
            <v>36.53</v>
          </cell>
          <cell r="J79">
            <v>27.11</v>
          </cell>
          <cell r="K79">
            <v>24.91</v>
          </cell>
          <cell r="L79">
            <v>22.88</v>
          </cell>
          <cell r="M79">
            <v>13.06</v>
          </cell>
          <cell r="N79">
            <v>65.510000000000005</v>
          </cell>
        </row>
        <row r="80">
          <cell r="C80" t="str">
            <v>สงขลา</v>
          </cell>
          <cell r="D80" t="str">
            <v>เมืองหลัก</v>
          </cell>
          <cell r="E80">
            <v>6536</v>
          </cell>
          <cell r="F80">
            <v>0</v>
          </cell>
          <cell r="G80">
            <v>0</v>
          </cell>
          <cell r="H80">
            <v>3064.04</v>
          </cell>
          <cell r="I80">
            <v>2579.84</v>
          </cell>
          <cell r="J80">
            <v>2465.31</v>
          </cell>
          <cell r="K80">
            <v>2880.15</v>
          </cell>
          <cell r="L80">
            <v>2716.75</v>
          </cell>
          <cell r="M80">
            <v>2015.94</v>
          </cell>
          <cell r="N80">
            <v>2718.78</v>
          </cell>
        </row>
        <row r="81">
          <cell r="C81" t="str">
            <v>สตูล</v>
          </cell>
          <cell r="D81" t="str">
            <v>เมืองอื่นๆ</v>
          </cell>
          <cell r="E81">
            <v>1308.4799999999998</v>
          </cell>
          <cell r="F81">
            <v>0</v>
          </cell>
          <cell r="G81">
            <v>0</v>
          </cell>
          <cell r="H81">
            <v>1315.35</v>
          </cell>
          <cell r="I81">
            <v>1206.58</v>
          </cell>
          <cell r="J81">
            <v>1369.75</v>
          </cell>
          <cell r="K81">
            <v>413.93</v>
          </cell>
          <cell r="L81">
            <v>394.36</v>
          </cell>
          <cell r="M81">
            <v>333.84</v>
          </cell>
          <cell r="N81">
            <v>287.54000000000002</v>
          </cell>
        </row>
        <row r="82">
          <cell r="C82" t="str">
            <v>กรุงเทพมหานคร</v>
          </cell>
          <cell r="D82" t="str">
            <v>เมืองอื่นๆ</v>
          </cell>
          <cell r="E82">
            <v>67881.62999999999</v>
          </cell>
          <cell r="F82">
            <v>0</v>
          </cell>
          <cell r="G82">
            <v>0</v>
          </cell>
          <cell r="H82">
            <v>27587.03</v>
          </cell>
          <cell r="I82">
            <v>21791.68</v>
          </cell>
          <cell r="J82">
            <v>24852.14</v>
          </cell>
          <cell r="K82">
            <v>28022.33</v>
          </cell>
          <cell r="L82">
            <v>31118.95</v>
          </cell>
          <cell r="M82">
            <v>27952.92</v>
          </cell>
          <cell r="N82">
            <v>34552.019999999997</v>
          </cell>
        </row>
      </sheetData>
      <sheetData sheetId="1">
        <row r="6">
          <cell r="C6" t="str">
            <v>เชียงใหม่</v>
          </cell>
          <cell r="D6" t="str">
            <v>เมืองหลัก</v>
          </cell>
          <cell r="E6">
            <v>8696.08</v>
          </cell>
          <cell r="F6">
            <v>0</v>
          </cell>
          <cell r="G6">
            <v>0</v>
          </cell>
          <cell r="H6">
            <v>3036.3</v>
          </cell>
          <cell r="I6">
            <v>2542.8200000000002</v>
          </cell>
          <cell r="J6">
            <v>2887.68</v>
          </cell>
          <cell r="K6">
            <v>3011.69</v>
          </cell>
          <cell r="L6">
            <v>2465.4499999999998</v>
          </cell>
          <cell r="M6">
            <v>2158.59</v>
          </cell>
          <cell r="N6">
            <v>3259.23</v>
          </cell>
        </row>
        <row r="7">
          <cell r="C7" t="str">
            <v>แม่ฮ่องสอน</v>
          </cell>
          <cell r="D7" t="str">
            <v>เมืองอื่นๆ</v>
          </cell>
          <cell r="E7">
            <v>416.46000000000004</v>
          </cell>
          <cell r="F7">
            <v>0</v>
          </cell>
          <cell r="G7">
            <v>0</v>
          </cell>
          <cell r="H7">
            <v>191.23</v>
          </cell>
          <cell r="I7">
            <v>167.8</v>
          </cell>
          <cell r="J7">
            <v>127.5</v>
          </cell>
          <cell r="K7">
            <v>152.13</v>
          </cell>
          <cell r="L7">
            <v>144.88999999999999</v>
          </cell>
          <cell r="M7">
            <v>141.16</v>
          </cell>
          <cell r="N7">
            <v>92.5</v>
          </cell>
        </row>
        <row r="8">
          <cell r="C8" t="str">
            <v>ลำปาง</v>
          </cell>
          <cell r="D8" t="str">
            <v>12 เมืองต้องห้าม...พลาด</v>
          </cell>
          <cell r="E8">
            <v>178.42</v>
          </cell>
          <cell r="F8">
            <v>0</v>
          </cell>
          <cell r="G8">
            <v>0</v>
          </cell>
          <cell r="H8">
            <v>44.14</v>
          </cell>
          <cell r="I8">
            <v>38.020000000000003</v>
          </cell>
          <cell r="J8">
            <v>34.47</v>
          </cell>
          <cell r="K8">
            <v>19.03</v>
          </cell>
          <cell r="L8">
            <v>15.92</v>
          </cell>
          <cell r="M8">
            <v>16.77</v>
          </cell>
          <cell r="N8">
            <v>18.87</v>
          </cell>
        </row>
        <row r="9">
          <cell r="C9" t="str">
            <v>ลำพูน</v>
          </cell>
          <cell r="D9" t="str">
            <v>เมืองอื่นๆ</v>
          </cell>
          <cell r="E9">
            <v>20.810000000000002</v>
          </cell>
          <cell r="F9">
            <v>0</v>
          </cell>
          <cell r="G9">
            <v>0</v>
          </cell>
          <cell r="H9">
            <v>10.5</v>
          </cell>
          <cell r="I9">
            <v>8.25</v>
          </cell>
          <cell r="J9">
            <v>7.77</v>
          </cell>
          <cell r="K9">
            <v>3.88</v>
          </cell>
          <cell r="L9">
            <v>3.07</v>
          </cell>
          <cell r="M9">
            <v>3.53</v>
          </cell>
          <cell r="N9">
            <v>2.0699999999999998</v>
          </cell>
        </row>
        <row r="10">
          <cell r="C10" t="str">
            <v>เชียงราย</v>
          </cell>
          <cell r="D10" t="str">
            <v>เมืองหลัก</v>
          </cell>
          <cell r="E10">
            <v>1642.1000000000001</v>
          </cell>
          <cell r="F10">
            <v>0</v>
          </cell>
          <cell r="G10">
            <v>0</v>
          </cell>
          <cell r="H10">
            <v>433.41</v>
          </cell>
          <cell r="I10">
            <v>446.82</v>
          </cell>
          <cell r="J10">
            <v>412.8</v>
          </cell>
          <cell r="K10">
            <v>564.79</v>
          </cell>
          <cell r="L10">
            <v>418.94</v>
          </cell>
          <cell r="M10">
            <v>420.61</v>
          </cell>
          <cell r="N10">
            <v>580.19000000000005</v>
          </cell>
        </row>
        <row r="11">
          <cell r="C11" t="str">
            <v>น่าน</v>
          </cell>
          <cell r="D11" t="str">
            <v>12 เมืองต้องห้าม...พลาด</v>
          </cell>
          <cell r="E11">
            <v>27.569999999999993</v>
          </cell>
          <cell r="F11">
            <v>0</v>
          </cell>
          <cell r="G11">
            <v>0</v>
          </cell>
          <cell r="H11">
            <v>8.7899999999999991</v>
          </cell>
          <cell r="I11">
            <v>9.5399999999999991</v>
          </cell>
          <cell r="J11">
            <v>7.97</v>
          </cell>
          <cell r="K11">
            <v>5.73</v>
          </cell>
          <cell r="L11">
            <v>4.42</v>
          </cell>
          <cell r="M11">
            <v>4.59</v>
          </cell>
          <cell r="N11">
            <v>3.18</v>
          </cell>
        </row>
        <row r="12">
          <cell r="C12" t="str">
            <v>พะเยา</v>
          </cell>
          <cell r="D12" t="str">
            <v>เมืองอื่นๆ</v>
          </cell>
          <cell r="E12">
            <v>16.34</v>
          </cell>
          <cell r="F12">
            <v>0</v>
          </cell>
          <cell r="G12">
            <v>0</v>
          </cell>
          <cell r="H12">
            <v>3.86</v>
          </cell>
          <cell r="I12">
            <v>2.59</v>
          </cell>
          <cell r="J12">
            <v>3.54</v>
          </cell>
          <cell r="K12">
            <v>1.91</v>
          </cell>
          <cell r="L12">
            <v>1.31</v>
          </cell>
          <cell r="M12">
            <v>1.35</v>
          </cell>
          <cell r="N12">
            <v>1.9</v>
          </cell>
        </row>
        <row r="13">
          <cell r="C13" t="str">
            <v>แพร่</v>
          </cell>
          <cell r="D13" t="str">
            <v>เมืองอื่นๆ</v>
          </cell>
          <cell r="E13">
            <v>33.589999999999996</v>
          </cell>
          <cell r="F13">
            <v>0</v>
          </cell>
          <cell r="G13">
            <v>0</v>
          </cell>
          <cell r="H13">
            <v>30.08</v>
          </cell>
          <cell r="I13">
            <v>29.94</v>
          </cell>
          <cell r="J13">
            <v>21.11</v>
          </cell>
          <cell r="K13">
            <v>10.48</v>
          </cell>
          <cell r="L13">
            <v>9.91</v>
          </cell>
          <cell r="M13">
            <v>10</v>
          </cell>
          <cell r="N13">
            <v>6.71</v>
          </cell>
        </row>
        <row r="14">
          <cell r="C14" t="str">
            <v>ตาก</v>
          </cell>
          <cell r="D14" t="str">
            <v>เมืองอื่นๆ</v>
          </cell>
          <cell r="E14">
            <v>70.19</v>
          </cell>
          <cell r="F14">
            <v>0</v>
          </cell>
          <cell r="G14">
            <v>0</v>
          </cell>
          <cell r="H14">
            <v>17.059999999999999</v>
          </cell>
          <cell r="I14">
            <v>16.149999999999999</v>
          </cell>
          <cell r="J14">
            <v>13.83</v>
          </cell>
          <cell r="K14">
            <v>4.12</v>
          </cell>
          <cell r="L14">
            <v>3.78</v>
          </cell>
          <cell r="M14">
            <v>4.25</v>
          </cell>
          <cell r="N14">
            <v>9.74</v>
          </cell>
        </row>
        <row r="15">
          <cell r="C15" t="str">
            <v>พิษณุโลก</v>
          </cell>
          <cell r="D15" t="str">
            <v>เมืองอื่นๆ</v>
          </cell>
          <cell r="E15">
            <v>291.84999999999997</v>
          </cell>
          <cell r="F15">
            <v>0</v>
          </cell>
          <cell r="G15">
            <v>0</v>
          </cell>
          <cell r="H15">
            <v>59.11</v>
          </cell>
          <cell r="I15">
            <v>61.02</v>
          </cell>
          <cell r="J15">
            <v>53.16</v>
          </cell>
          <cell r="K15">
            <v>58.81</v>
          </cell>
          <cell r="L15">
            <v>48.74</v>
          </cell>
          <cell r="M15">
            <v>50.32</v>
          </cell>
          <cell r="N15">
            <v>43.25</v>
          </cell>
        </row>
        <row r="16">
          <cell r="C16" t="str">
            <v>เพชรบูรณ์</v>
          </cell>
          <cell r="D16" t="str">
            <v>12 เมืองต้องห้าม...พลาด</v>
          </cell>
          <cell r="E16">
            <v>21.18</v>
          </cell>
          <cell r="F16">
            <v>0</v>
          </cell>
          <cell r="G16">
            <v>0</v>
          </cell>
          <cell r="H16">
            <v>5.22</v>
          </cell>
          <cell r="I16">
            <v>4.6100000000000003</v>
          </cell>
          <cell r="J16">
            <v>4.4000000000000004</v>
          </cell>
          <cell r="K16">
            <v>6.92</v>
          </cell>
          <cell r="L16">
            <v>7.32</v>
          </cell>
          <cell r="M16">
            <v>7.41</v>
          </cell>
          <cell r="N16">
            <v>9.19</v>
          </cell>
        </row>
        <row r="17">
          <cell r="C17" t="str">
            <v>สุโขทัย</v>
          </cell>
          <cell r="D17" t="str">
            <v>เมืองอื่นๆ</v>
          </cell>
          <cell r="E17">
            <v>224.65</v>
          </cell>
          <cell r="F17">
            <v>0</v>
          </cell>
          <cell r="G17">
            <v>0</v>
          </cell>
          <cell r="H17">
            <v>122.96</v>
          </cell>
          <cell r="I17">
            <v>122.95</v>
          </cell>
          <cell r="J17">
            <v>99.2</v>
          </cell>
          <cell r="K17">
            <v>68.69</v>
          </cell>
          <cell r="L17">
            <v>60.71</v>
          </cell>
          <cell r="M17">
            <v>59.95</v>
          </cell>
          <cell r="N17">
            <v>87.84</v>
          </cell>
        </row>
        <row r="18">
          <cell r="C18" t="str">
            <v>อุตรดิตถ์</v>
          </cell>
          <cell r="D18" t="str">
            <v>เมืองอื่นๆ</v>
          </cell>
          <cell r="E18">
            <v>3.3400000000000007</v>
          </cell>
          <cell r="F18">
            <v>0</v>
          </cell>
          <cell r="G18">
            <v>0</v>
          </cell>
          <cell r="H18">
            <v>1.77</v>
          </cell>
          <cell r="I18">
            <v>2.14</v>
          </cell>
          <cell r="J18">
            <v>1.55</v>
          </cell>
          <cell r="K18">
            <v>0.69</v>
          </cell>
          <cell r="L18">
            <v>0.68</v>
          </cell>
          <cell r="M18">
            <v>0.62</v>
          </cell>
          <cell r="N18">
            <v>1.72</v>
          </cell>
        </row>
        <row r="19">
          <cell r="C19" t="str">
            <v>กำแพงเพชร</v>
          </cell>
          <cell r="D19" t="str">
            <v>เมืองอื่นๆ</v>
          </cell>
          <cell r="E19">
            <v>9.01</v>
          </cell>
          <cell r="F19">
            <v>0</v>
          </cell>
          <cell r="G19">
            <v>0</v>
          </cell>
          <cell r="H19">
            <v>5.81</v>
          </cell>
          <cell r="I19">
            <v>6.47</v>
          </cell>
          <cell r="J19">
            <v>4.91</v>
          </cell>
          <cell r="K19">
            <v>5.12</v>
          </cell>
          <cell r="L19">
            <v>4</v>
          </cell>
          <cell r="M19">
            <v>3.65</v>
          </cell>
          <cell r="N19">
            <v>1.82</v>
          </cell>
        </row>
        <row r="20">
          <cell r="C20" t="str">
            <v>นครสวรรค์</v>
          </cell>
          <cell r="D20" t="str">
            <v>เมืองอื่นๆ</v>
          </cell>
          <cell r="E20">
            <v>21.449999999999996</v>
          </cell>
          <cell r="F20">
            <v>0</v>
          </cell>
          <cell r="G20">
            <v>0</v>
          </cell>
          <cell r="H20">
            <v>5.18</v>
          </cell>
          <cell r="I20">
            <v>7.71</v>
          </cell>
          <cell r="J20">
            <v>9.52</v>
          </cell>
          <cell r="K20">
            <v>8.1300000000000008</v>
          </cell>
          <cell r="L20">
            <v>6.17</v>
          </cell>
          <cell r="M20">
            <v>6.89</v>
          </cell>
          <cell r="N20">
            <v>2.41</v>
          </cell>
        </row>
        <row r="21">
          <cell r="C21" t="str">
            <v>พิจิตร</v>
          </cell>
          <cell r="D21" t="str">
            <v>เมืองอื่นๆ</v>
          </cell>
          <cell r="E21">
            <v>2.83</v>
          </cell>
          <cell r="F21">
            <v>0</v>
          </cell>
          <cell r="G21">
            <v>0</v>
          </cell>
          <cell r="H21">
            <v>0.77</v>
          </cell>
          <cell r="I21">
            <v>0.79</v>
          </cell>
          <cell r="J21">
            <v>0.72</v>
          </cell>
          <cell r="K21">
            <v>1.37</v>
          </cell>
          <cell r="L21">
            <v>1.23</v>
          </cell>
          <cell r="M21">
            <v>0.98</v>
          </cell>
          <cell r="N21">
            <v>0.26</v>
          </cell>
        </row>
        <row r="22">
          <cell r="C22" t="str">
            <v>อุทัยธานี</v>
          </cell>
          <cell r="D22" t="str">
            <v>เมืองอื่นๆ</v>
          </cell>
          <cell r="E22">
            <v>3.62</v>
          </cell>
          <cell r="F22">
            <v>0</v>
          </cell>
          <cell r="G22">
            <v>0</v>
          </cell>
          <cell r="H22">
            <v>0.86</v>
          </cell>
          <cell r="I22">
            <v>0.91</v>
          </cell>
          <cell r="J22">
            <v>0.67</v>
          </cell>
          <cell r="K22">
            <v>1.81</v>
          </cell>
          <cell r="L22">
            <v>1.38</v>
          </cell>
          <cell r="M22">
            <v>1.45</v>
          </cell>
          <cell r="N22">
            <v>1.34</v>
          </cell>
        </row>
        <row r="23">
          <cell r="C23" t="str">
            <v>นนทบุรี</v>
          </cell>
          <cell r="D23" t="str">
            <v>เมืองอื่นๆ</v>
          </cell>
          <cell r="E23">
            <v>71.58</v>
          </cell>
          <cell r="F23">
            <v>0</v>
          </cell>
          <cell r="G23">
            <v>0</v>
          </cell>
          <cell r="H23">
            <v>61.94</v>
          </cell>
          <cell r="I23">
            <v>55.96</v>
          </cell>
          <cell r="J23">
            <v>55.99</v>
          </cell>
          <cell r="K23">
            <v>37.79</v>
          </cell>
          <cell r="L23">
            <v>38.5</v>
          </cell>
          <cell r="M23">
            <v>31.73</v>
          </cell>
          <cell r="N23">
            <v>24.68</v>
          </cell>
        </row>
        <row r="24">
          <cell r="C24" t="str">
            <v>ปทุมธานี</v>
          </cell>
          <cell r="D24" t="str">
            <v>เมืองอื่นๆ</v>
          </cell>
          <cell r="E24">
            <v>271.17</v>
          </cell>
          <cell r="F24">
            <v>0</v>
          </cell>
          <cell r="G24">
            <v>0</v>
          </cell>
          <cell r="H24">
            <v>87.91</v>
          </cell>
          <cell r="I24">
            <v>71.97</v>
          </cell>
          <cell r="J24">
            <v>98.62</v>
          </cell>
          <cell r="K24">
            <v>134.72</v>
          </cell>
          <cell r="L24">
            <v>128.9</v>
          </cell>
          <cell r="M24">
            <v>106.68</v>
          </cell>
          <cell r="N24">
            <v>88.49</v>
          </cell>
        </row>
        <row r="25">
          <cell r="C25" t="str">
            <v>พระนครศรีอยุธยา</v>
          </cell>
          <cell r="D25" t="str">
            <v>เมืองอื่นๆ</v>
          </cell>
          <cell r="E25">
            <v>1343.1100000000004</v>
          </cell>
          <cell r="F25">
            <v>0</v>
          </cell>
          <cell r="G25">
            <v>0</v>
          </cell>
          <cell r="H25">
            <v>344.1</v>
          </cell>
          <cell r="I25">
            <v>348.85</v>
          </cell>
          <cell r="J25">
            <v>288.75</v>
          </cell>
          <cell r="K25">
            <v>571.46</v>
          </cell>
          <cell r="L25">
            <v>570.04</v>
          </cell>
          <cell r="M25">
            <v>561.15</v>
          </cell>
          <cell r="N25">
            <v>410.25</v>
          </cell>
        </row>
        <row r="26">
          <cell r="C26" t="str">
            <v>สระบุรี</v>
          </cell>
          <cell r="D26" t="str">
            <v>เมืองอื่นๆ</v>
          </cell>
          <cell r="E26">
            <v>103.03999999999999</v>
          </cell>
          <cell r="F26">
            <v>0</v>
          </cell>
          <cell r="G26">
            <v>0</v>
          </cell>
          <cell r="H26">
            <v>10.84</v>
          </cell>
          <cell r="I26">
            <v>10.41</v>
          </cell>
          <cell r="J26">
            <v>9.32</v>
          </cell>
          <cell r="K26">
            <v>6.86</v>
          </cell>
          <cell r="L26">
            <v>5.89</v>
          </cell>
          <cell r="M26">
            <v>5.93</v>
          </cell>
          <cell r="N26">
            <v>11.71</v>
          </cell>
        </row>
        <row r="27">
          <cell r="C27" t="str">
            <v>ชัยนาท</v>
          </cell>
          <cell r="D27" t="str">
            <v>เมืองอื่นๆ</v>
          </cell>
          <cell r="E27">
            <v>1.71</v>
          </cell>
          <cell r="F27">
            <v>0</v>
          </cell>
          <cell r="G27">
            <v>0</v>
          </cell>
          <cell r="H27">
            <v>0.69</v>
          </cell>
          <cell r="I27">
            <v>0.59</v>
          </cell>
          <cell r="J27">
            <v>0.46</v>
          </cell>
          <cell r="K27">
            <v>0.72</v>
          </cell>
          <cell r="L27">
            <v>0.38</v>
          </cell>
          <cell r="M27">
            <v>0.51</v>
          </cell>
          <cell r="N27">
            <v>0.74</v>
          </cell>
        </row>
        <row r="28">
          <cell r="C28" t="str">
            <v>ลพบุรี</v>
          </cell>
          <cell r="D28" t="str">
            <v>เมืองอื่นๆ</v>
          </cell>
          <cell r="E28">
            <v>8.120000000000001</v>
          </cell>
          <cell r="F28">
            <v>0</v>
          </cell>
          <cell r="G28">
            <v>0</v>
          </cell>
          <cell r="H28">
            <v>4.4800000000000004</v>
          </cell>
          <cell r="I28">
            <v>3.77</v>
          </cell>
          <cell r="J28">
            <v>3.38</v>
          </cell>
          <cell r="K28">
            <v>3.63</v>
          </cell>
          <cell r="L28">
            <v>3.16</v>
          </cell>
          <cell r="M28">
            <v>3.04</v>
          </cell>
          <cell r="N28">
            <v>2.17</v>
          </cell>
        </row>
        <row r="29">
          <cell r="C29" t="str">
            <v>สิงห์บุรี</v>
          </cell>
          <cell r="D29" t="str">
            <v>เมืองอื่นๆ</v>
          </cell>
          <cell r="E29">
            <v>0.92999999999999994</v>
          </cell>
          <cell r="F29">
            <v>0</v>
          </cell>
          <cell r="G29">
            <v>0</v>
          </cell>
          <cell r="H29">
            <v>0.25</v>
          </cell>
          <cell r="I29">
            <v>0.23</v>
          </cell>
          <cell r="J29">
            <v>0.22</v>
          </cell>
          <cell r="K29">
            <v>0.54</v>
          </cell>
          <cell r="L29">
            <v>0.52</v>
          </cell>
          <cell r="M29">
            <v>0.44</v>
          </cell>
          <cell r="N29">
            <v>0.48</v>
          </cell>
        </row>
        <row r="30">
          <cell r="C30" t="str">
            <v>อ่างทอง</v>
          </cell>
          <cell r="D30" t="str">
            <v>เมืองอื่นๆ</v>
          </cell>
          <cell r="E30">
            <v>2.8100000000000005</v>
          </cell>
          <cell r="F30">
            <v>0</v>
          </cell>
          <cell r="G30">
            <v>0</v>
          </cell>
          <cell r="H30">
            <v>4.5199999999999996</v>
          </cell>
          <cell r="I30">
            <v>3.87</v>
          </cell>
          <cell r="J30">
            <v>4.62</v>
          </cell>
          <cell r="K30">
            <v>0.9</v>
          </cell>
          <cell r="L30">
            <v>0.61</v>
          </cell>
          <cell r="M30">
            <v>0.91</v>
          </cell>
          <cell r="N30">
            <v>6.48</v>
          </cell>
        </row>
        <row r="31">
          <cell r="C31" t="str">
            <v>ฉะเชิงเทรา</v>
          </cell>
          <cell r="D31" t="str">
            <v>เมืองอื่นๆ</v>
          </cell>
          <cell r="E31">
            <v>19.099999999999998</v>
          </cell>
          <cell r="F31">
            <v>0</v>
          </cell>
          <cell r="G31">
            <v>0</v>
          </cell>
          <cell r="H31">
            <v>3.97</v>
          </cell>
          <cell r="I31">
            <v>3.78</v>
          </cell>
          <cell r="J31">
            <v>2.97</v>
          </cell>
          <cell r="K31">
            <v>2.86</v>
          </cell>
          <cell r="L31">
            <v>2.37</v>
          </cell>
          <cell r="M31">
            <v>2.7</v>
          </cell>
          <cell r="N31">
            <v>5.13</v>
          </cell>
        </row>
        <row r="32">
          <cell r="C32" t="str">
            <v>นครนายก</v>
          </cell>
          <cell r="D32" t="str">
            <v>เมืองอื่นๆ</v>
          </cell>
          <cell r="E32">
            <v>44.480000000000004</v>
          </cell>
          <cell r="F32">
            <v>0</v>
          </cell>
          <cell r="G32">
            <v>0</v>
          </cell>
          <cell r="H32">
            <v>4.8600000000000003</v>
          </cell>
          <cell r="I32">
            <v>5.69</v>
          </cell>
          <cell r="J32">
            <v>3.27</v>
          </cell>
          <cell r="K32">
            <v>2.46</v>
          </cell>
          <cell r="L32">
            <v>2.37</v>
          </cell>
          <cell r="M32">
            <v>2.15</v>
          </cell>
          <cell r="N32">
            <v>9.09</v>
          </cell>
        </row>
        <row r="33">
          <cell r="C33" t="str">
            <v>ปราจีนบุรี</v>
          </cell>
          <cell r="D33" t="str">
            <v>เมืองอื่นๆ</v>
          </cell>
          <cell r="E33">
            <v>155.10999999999999</v>
          </cell>
          <cell r="F33">
            <v>0</v>
          </cell>
          <cell r="G33">
            <v>0</v>
          </cell>
          <cell r="H33">
            <v>30.26</v>
          </cell>
          <cell r="I33">
            <v>26.18</v>
          </cell>
          <cell r="J33">
            <v>18.72</v>
          </cell>
          <cell r="K33">
            <v>40.18</v>
          </cell>
          <cell r="L33">
            <v>35.24</v>
          </cell>
          <cell r="M33">
            <v>31.87</v>
          </cell>
          <cell r="N33">
            <v>15.86</v>
          </cell>
        </row>
        <row r="34">
          <cell r="C34" t="str">
            <v>สมุทรปราการ</v>
          </cell>
          <cell r="D34" t="str">
            <v>เมืองอื่นๆ</v>
          </cell>
          <cell r="E34">
            <v>475.46999999999997</v>
          </cell>
          <cell r="F34">
            <v>0</v>
          </cell>
          <cell r="G34">
            <v>0</v>
          </cell>
          <cell r="H34">
            <v>362.23</v>
          </cell>
          <cell r="I34">
            <v>386.5</v>
          </cell>
          <cell r="J34">
            <v>346.94</v>
          </cell>
          <cell r="K34">
            <v>158.19999999999999</v>
          </cell>
          <cell r="L34">
            <v>151.47999999999999</v>
          </cell>
          <cell r="M34">
            <v>157.13999999999999</v>
          </cell>
          <cell r="N34">
            <v>214.91</v>
          </cell>
        </row>
        <row r="35">
          <cell r="C35" t="str">
            <v>สระแก้ว</v>
          </cell>
          <cell r="D35" t="str">
            <v>เมืองอื่นๆ</v>
          </cell>
          <cell r="E35">
            <v>174.1</v>
          </cell>
          <cell r="F35">
            <v>0</v>
          </cell>
          <cell r="G35">
            <v>0</v>
          </cell>
          <cell r="H35">
            <v>82.97</v>
          </cell>
          <cell r="I35">
            <v>72.56</v>
          </cell>
          <cell r="J35">
            <v>66.23</v>
          </cell>
          <cell r="K35">
            <v>32</v>
          </cell>
          <cell r="L35">
            <v>41.53</v>
          </cell>
          <cell r="M35">
            <v>42.91</v>
          </cell>
          <cell r="N35">
            <v>44.32</v>
          </cell>
        </row>
        <row r="36">
          <cell r="C36" t="str">
            <v>กาญจนบุรี</v>
          </cell>
          <cell r="D36" t="str">
            <v>เมืองอื่นๆ</v>
          </cell>
          <cell r="E36">
            <v>397.77115217279993</v>
          </cell>
          <cell r="F36">
            <v>0</v>
          </cell>
          <cell r="G36">
            <v>0</v>
          </cell>
          <cell r="H36">
            <v>200.68</v>
          </cell>
          <cell r="I36">
            <v>194.5</v>
          </cell>
          <cell r="J36">
            <v>231.53</v>
          </cell>
          <cell r="K36">
            <v>139.82</v>
          </cell>
          <cell r="L36">
            <v>120.59</v>
          </cell>
          <cell r="M36">
            <v>121.77</v>
          </cell>
          <cell r="N36">
            <v>127.43</v>
          </cell>
        </row>
        <row r="37">
          <cell r="C37" t="str">
            <v>นครปฐม</v>
          </cell>
          <cell r="D37" t="str">
            <v>เมืองอื่นๆ</v>
          </cell>
          <cell r="E37">
            <v>90.17</v>
          </cell>
          <cell r="F37">
            <v>0</v>
          </cell>
          <cell r="G37">
            <v>0</v>
          </cell>
          <cell r="H37">
            <v>12.94</v>
          </cell>
          <cell r="I37">
            <v>19.62</v>
          </cell>
          <cell r="J37">
            <v>13.46</v>
          </cell>
          <cell r="K37">
            <v>14</v>
          </cell>
          <cell r="L37">
            <v>13.56</v>
          </cell>
          <cell r="M37">
            <v>11.43</v>
          </cell>
          <cell r="N37">
            <v>26.29</v>
          </cell>
        </row>
        <row r="38">
          <cell r="C38" t="str">
            <v>ราชบุรี</v>
          </cell>
          <cell r="D38" t="str">
            <v>12 เมืองต้องห้าม...พลาด</v>
          </cell>
          <cell r="E38">
            <v>40.89</v>
          </cell>
          <cell r="F38">
            <v>0</v>
          </cell>
          <cell r="G38">
            <v>0</v>
          </cell>
          <cell r="H38">
            <v>8.58</v>
          </cell>
          <cell r="I38">
            <v>9.11</v>
          </cell>
          <cell r="J38">
            <v>8.94</v>
          </cell>
          <cell r="K38">
            <v>6.35</v>
          </cell>
          <cell r="L38">
            <v>5.09</v>
          </cell>
          <cell r="M38">
            <v>5.88</v>
          </cell>
          <cell r="N38">
            <v>9.61</v>
          </cell>
        </row>
        <row r="39">
          <cell r="C39" t="str">
            <v>สุพรรณบุรี</v>
          </cell>
          <cell r="D39" t="str">
            <v>เมืองอื่นๆ</v>
          </cell>
          <cell r="E39">
            <v>16.86</v>
          </cell>
          <cell r="F39">
            <v>0</v>
          </cell>
          <cell r="G39">
            <v>0</v>
          </cell>
          <cell r="H39">
            <v>1.88</v>
          </cell>
          <cell r="I39">
            <v>1.57</v>
          </cell>
          <cell r="J39">
            <v>2.08</v>
          </cell>
          <cell r="K39">
            <v>5.25</v>
          </cell>
          <cell r="L39">
            <v>4.8099999999999996</v>
          </cell>
          <cell r="M39">
            <v>6.13</v>
          </cell>
          <cell r="N39">
            <v>3.25</v>
          </cell>
        </row>
        <row r="40">
          <cell r="C40" t="str">
            <v>ประจวบคีรีขันธ์</v>
          </cell>
          <cell r="D40" t="str">
            <v>เมืองอื่นๆ</v>
          </cell>
          <cell r="E40">
            <v>2934.9700000000003</v>
          </cell>
          <cell r="F40">
            <v>0</v>
          </cell>
          <cell r="G40">
            <v>0</v>
          </cell>
          <cell r="H40">
            <v>962.85</v>
          </cell>
          <cell r="I40">
            <v>850.6</v>
          </cell>
          <cell r="J40">
            <v>696.35</v>
          </cell>
          <cell r="K40">
            <v>832.88</v>
          </cell>
          <cell r="L40">
            <v>640.94000000000005</v>
          </cell>
          <cell r="M40">
            <v>684.56</v>
          </cell>
          <cell r="N40">
            <v>963.79</v>
          </cell>
        </row>
        <row r="41">
          <cell r="C41" t="str">
            <v>เพชรบุรี</v>
          </cell>
          <cell r="D41" t="str">
            <v>เมืองอื่นๆ</v>
          </cell>
          <cell r="E41">
            <v>955.12000000000012</v>
          </cell>
          <cell r="F41">
            <v>0</v>
          </cell>
          <cell r="G41">
            <v>0</v>
          </cell>
          <cell r="H41">
            <v>456.99</v>
          </cell>
          <cell r="I41">
            <v>450.99</v>
          </cell>
          <cell r="J41">
            <v>370.25</v>
          </cell>
          <cell r="K41">
            <v>377</v>
          </cell>
          <cell r="L41">
            <v>285.58</v>
          </cell>
          <cell r="M41">
            <v>223.45</v>
          </cell>
          <cell r="N41">
            <v>258.05</v>
          </cell>
        </row>
        <row r="42">
          <cell r="C42" t="str">
            <v>สมุทรสงคราม</v>
          </cell>
          <cell r="D42" t="str">
            <v>12 เมืองต้องห้าม...พลาด</v>
          </cell>
          <cell r="E42">
            <v>19.020000000000003</v>
          </cell>
          <cell r="F42">
            <v>0</v>
          </cell>
          <cell r="G42">
            <v>0</v>
          </cell>
          <cell r="H42">
            <v>4.97</v>
          </cell>
          <cell r="I42">
            <v>4.5199999999999996</v>
          </cell>
          <cell r="J42">
            <v>4.2300000000000004</v>
          </cell>
          <cell r="K42">
            <v>3.8</v>
          </cell>
          <cell r="L42">
            <v>2.95</v>
          </cell>
          <cell r="M42">
            <v>3.47</v>
          </cell>
          <cell r="N42">
            <v>5.37</v>
          </cell>
        </row>
        <row r="43">
          <cell r="C43" t="str">
            <v>สมุทรสาคร</v>
          </cell>
          <cell r="D43" t="str">
            <v>เมืองอื่นๆ</v>
          </cell>
          <cell r="E43">
            <v>2.5299999999999998</v>
          </cell>
          <cell r="F43">
            <v>0</v>
          </cell>
          <cell r="G43">
            <v>0</v>
          </cell>
          <cell r="H43">
            <v>0.65</v>
          </cell>
          <cell r="I43">
            <v>0.53</v>
          </cell>
          <cell r="J43">
            <v>0.42</v>
          </cell>
          <cell r="K43">
            <v>0.42</v>
          </cell>
          <cell r="L43">
            <v>0.32</v>
          </cell>
          <cell r="M43">
            <v>0.34</v>
          </cell>
          <cell r="N43">
            <v>0.4</v>
          </cell>
        </row>
        <row r="44">
          <cell r="C44" t="str">
            <v>จันทบุรี</v>
          </cell>
          <cell r="D44" t="str">
            <v>12 เมืองต้องห้าม...พลาด</v>
          </cell>
          <cell r="E44">
            <v>69.610000000000014</v>
          </cell>
          <cell r="F44">
            <v>0</v>
          </cell>
          <cell r="G44">
            <v>0</v>
          </cell>
          <cell r="H44">
            <v>37.83</v>
          </cell>
          <cell r="I44">
            <v>33.44</v>
          </cell>
          <cell r="J44">
            <v>30.82</v>
          </cell>
          <cell r="K44">
            <v>54.22</v>
          </cell>
          <cell r="L44">
            <v>48.69</v>
          </cell>
          <cell r="M44">
            <v>59.38</v>
          </cell>
          <cell r="N44">
            <v>28.25</v>
          </cell>
        </row>
        <row r="45">
          <cell r="C45" t="str">
            <v>ชลบุรี</v>
          </cell>
          <cell r="D45" t="str">
            <v>เมืองหลัก</v>
          </cell>
          <cell r="E45">
            <v>48218.860000000008</v>
          </cell>
          <cell r="F45">
            <v>0</v>
          </cell>
          <cell r="G45">
            <v>0</v>
          </cell>
          <cell r="H45">
            <v>15845.39</v>
          </cell>
          <cell r="I45">
            <v>17794.23</v>
          </cell>
          <cell r="J45">
            <v>14916.85</v>
          </cell>
          <cell r="K45">
            <v>19020.39</v>
          </cell>
          <cell r="L45">
            <v>15658.52</v>
          </cell>
          <cell r="M45">
            <v>14052.43</v>
          </cell>
          <cell r="N45">
            <v>9494.61</v>
          </cell>
        </row>
        <row r="46">
          <cell r="C46" t="str">
            <v>ตราด</v>
          </cell>
          <cell r="D46" t="str">
            <v>12 เมืองต้องห้าม...พลาด</v>
          </cell>
          <cell r="E46">
            <v>1906.83</v>
          </cell>
          <cell r="F46">
            <v>0</v>
          </cell>
          <cell r="G46">
            <v>0</v>
          </cell>
          <cell r="H46">
            <v>1002.69</v>
          </cell>
          <cell r="I46">
            <v>942.28</v>
          </cell>
          <cell r="J46">
            <v>934.25</v>
          </cell>
          <cell r="K46">
            <v>413.06</v>
          </cell>
          <cell r="L46">
            <v>395.2</v>
          </cell>
          <cell r="M46">
            <v>353.26</v>
          </cell>
          <cell r="N46">
            <v>353.59</v>
          </cell>
        </row>
        <row r="47">
          <cell r="C47" t="str">
            <v>ระยอง</v>
          </cell>
          <cell r="D47" t="str">
            <v>เมืองหลัก</v>
          </cell>
          <cell r="E47">
            <v>1402.68</v>
          </cell>
          <cell r="F47">
            <v>0</v>
          </cell>
          <cell r="G47">
            <v>0</v>
          </cell>
          <cell r="H47">
            <v>369.85</v>
          </cell>
          <cell r="I47">
            <v>340.28</v>
          </cell>
          <cell r="J47">
            <v>334.56</v>
          </cell>
          <cell r="K47">
            <v>290.37</v>
          </cell>
          <cell r="L47">
            <v>287.57</v>
          </cell>
          <cell r="M47">
            <v>222.52</v>
          </cell>
          <cell r="N47">
            <v>425.11</v>
          </cell>
        </row>
        <row r="48">
          <cell r="C48" t="str">
            <v>หนองคาย</v>
          </cell>
          <cell r="D48" t="str">
            <v>เมืองอื่นๆ</v>
          </cell>
          <cell r="E48">
            <v>149.04999999999998</v>
          </cell>
          <cell r="F48">
            <v>0</v>
          </cell>
          <cell r="G48">
            <v>0</v>
          </cell>
          <cell r="H48">
            <v>80.209999999999994</v>
          </cell>
          <cell r="I48">
            <v>71.569999999999993</v>
          </cell>
          <cell r="J48">
            <v>64.94</v>
          </cell>
          <cell r="K48">
            <v>68.61</v>
          </cell>
          <cell r="L48">
            <v>58.63</v>
          </cell>
          <cell r="M48">
            <v>58.48</v>
          </cell>
          <cell r="N48">
            <v>63.22</v>
          </cell>
        </row>
        <row r="49">
          <cell r="C49" t="str">
            <v>หนองบัวลำภู</v>
          </cell>
          <cell r="D49" t="str">
            <v>เมืองอื่นๆ</v>
          </cell>
          <cell r="E49">
            <v>0.6100000000000001</v>
          </cell>
          <cell r="F49">
            <v>0</v>
          </cell>
          <cell r="G49">
            <v>0</v>
          </cell>
          <cell r="H49">
            <v>0.18</v>
          </cell>
          <cell r="I49">
            <v>0.14000000000000001</v>
          </cell>
          <cell r="J49">
            <v>0.11</v>
          </cell>
          <cell r="K49">
            <v>0.22</v>
          </cell>
          <cell r="L49">
            <v>0.12</v>
          </cell>
          <cell r="M49">
            <v>7.0000000000000007E-2</v>
          </cell>
          <cell r="N49">
            <v>0.14000000000000001</v>
          </cell>
        </row>
        <row r="50">
          <cell r="C50" t="str">
            <v>เลย</v>
          </cell>
          <cell r="D50" t="str">
            <v>12 เมืองต้องห้าม...พลาด</v>
          </cell>
          <cell r="E50">
            <v>40.03</v>
          </cell>
          <cell r="F50">
            <v>0</v>
          </cell>
          <cell r="G50">
            <v>0</v>
          </cell>
          <cell r="H50">
            <v>8.14</v>
          </cell>
          <cell r="I50">
            <v>6.22</v>
          </cell>
          <cell r="J50">
            <v>5.56</v>
          </cell>
          <cell r="K50">
            <v>8.4499999999999993</v>
          </cell>
          <cell r="L50">
            <v>6.49</v>
          </cell>
          <cell r="M50">
            <v>7.08</v>
          </cell>
          <cell r="N50">
            <v>8.85</v>
          </cell>
        </row>
        <row r="51">
          <cell r="C51" t="str">
            <v>อุดรธานี</v>
          </cell>
          <cell r="D51" t="str">
            <v>เมืองอื่นๆ</v>
          </cell>
          <cell r="E51">
            <v>102.05000000000001</v>
          </cell>
          <cell r="F51">
            <v>0</v>
          </cell>
          <cell r="G51">
            <v>0</v>
          </cell>
          <cell r="H51">
            <v>59.77</v>
          </cell>
          <cell r="I51">
            <v>58.87</v>
          </cell>
          <cell r="J51">
            <v>57.24</v>
          </cell>
          <cell r="K51">
            <v>50.56</v>
          </cell>
          <cell r="L51">
            <v>43.11</v>
          </cell>
          <cell r="M51">
            <v>43.82</v>
          </cell>
          <cell r="N51">
            <v>43.89</v>
          </cell>
        </row>
        <row r="52">
          <cell r="C52" t="str">
            <v>บึงกาฬ</v>
          </cell>
          <cell r="D52" t="str">
            <v>เมืองอื่นๆ</v>
          </cell>
          <cell r="E52">
            <v>2.7100000000000004</v>
          </cell>
          <cell r="F52">
            <v>0</v>
          </cell>
          <cell r="G52">
            <v>0</v>
          </cell>
          <cell r="H52">
            <v>0.66</v>
          </cell>
          <cell r="I52">
            <v>0.47</v>
          </cell>
          <cell r="J52">
            <v>0.34</v>
          </cell>
          <cell r="K52">
            <v>1.95</v>
          </cell>
          <cell r="L52">
            <v>1.18</v>
          </cell>
          <cell r="M52">
            <v>1.1499999999999999</v>
          </cell>
          <cell r="N52">
            <v>1.0900000000000001</v>
          </cell>
        </row>
        <row r="53">
          <cell r="C53" t="str">
            <v>นครพนม</v>
          </cell>
          <cell r="D53" t="str">
            <v>เมืองอื่นๆ</v>
          </cell>
          <cell r="E53">
            <v>25.250000000000004</v>
          </cell>
          <cell r="F53">
            <v>0</v>
          </cell>
          <cell r="G53">
            <v>0</v>
          </cell>
          <cell r="H53">
            <v>8.2100000000000009</v>
          </cell>
          <cell r="I53">
            <v>5.8</v>
          </cell>
          <cell r="J53">
            <v>5.5</v>
          </cell>
          <cell r="K53">
            <v>14.39</v>
          </cell>
          <cell r="L53">
            <v>9.6999999999999993</v>
          </cell>
          <cell r="M53">
            <v>9.1</v>
          </cell>
          <cell r="N53">
            <v>7.11</v>
          </cell>
        </row>
        <row r="54">
          <cell r="C54" t="str">
            <v>มุกดาหาร</v>
          </cell>
          <cell r="D54" t="str">
            <v>เมืองอื่นๆ</v>
          </cell>
          <cell r="E54">
            <v>89.140000000000015</v>
          </cell>
          <cell r="F54">
            <v>0</v>
          </cell>
          <cell r="G54">
            <v>0</v>
          </cell>
          <cell r="H54">
            <v>23.93</v>
          </cell>
          <cell r="I54">
            <v>21.44</v>
          </cell>
          <cell r="J54">
            <v>22.39</v>
          </cell>
          <cell r="K54">
            <v>35.31</v>
          </cell>
          <cell r="L54">
            <v>26.33</v>
          </cell>
          <cell r="M54">
            <v>23.6</v>
          </cell>
          <cell r="N54">
            <v>27.99</v>
          </cell>
        </row>
        <row r="55">
          <cell r="C55" t="str">
            <v>สกลนคร</v>
          </cell>
          <cell r="D55" t="str">
            <v>เมืองอื่นๆ</v>
          </cell>
          <cell r="E55">
            <v>2.6999999999999997</v>
          </cell>
          <cell r="F55">
            <v>0</v>
          </cell>
          <cell r="G55">
            <v>0</v>
          </cell>
          <cell r="H55">
            <v>0.79</v>
          </cell>
          <cell r="I55">
            <v>0.57999999999999996</v>
          </cell>
          <cell r="J55">
            <v>0.56999999999999995</v>
          </cell>
          <cell r="K55">
            <v>2.62</v>
          </cell>
          <cell r="L55">
            <v>2</v>
          </cell>
          <cell r="M55">
            <v>1.67</v>
          </cell>
          <cell r="N55">
            <v>0.65</v>
          </cell>
        </row>
        <row r="56">
          <cell r="C56" t="str">
            <v>ขอนแก่น</v>
          </cell>
          <cell r="D56" t="str">
            <v>เมืองอื่นๆ</v>
          </cell>
          <cell r="E56">
            <v>30.679999999999996</v>
          </cell>
          <cell r="F56">
            <v>0</v>
          </cell>
          <cell r="G56">
            <v>0</v>
          </cell>
          <cell r="H56">
            <v>18.96</v>
          </cell>
          <cell r="I56">
            <v>19.13</v>
          </cell>
          <cell r="J56">
            <v>13.95</v>
          </cell>
          <cell r="K56">
            <v>36.94</v>
          </cell>
          <cell r="L56">
            <v>27.6</v>
          </cell>
          <cell r="M56">
            <v>30.51</v>
          </cell>
          <cell r="N56">
            <v>27.84</v>
          </cell>
        </row>
        <row r="57">
          <cell r="C57" t="str">
            <v>มหาสารคาม</v>
          </cell>
          <cell r="D57" t="str">
            <v>เมืองอื่นๆ</v>
          </cell>
          <cell r="E57">
            <v>6.0600000000000005</v>
          </cell>
          <cell r="F57">
            <v>0</v>
          </cell>
          <cell r="G57">
            <v>0</v>
          </cell>
          <cell r="H57">
            <v>2.11</v>
          </cell>
          <cell r="I57">
            <v>1.48</v>
          </cell>
          <cell r="J57">
            <v>0.88</v>
          </cell>
          <cell r="K57">
            <v>1.62</v>
          </cell>
          <cell r="L57">
            <v>1.57</v>
          </cell>
          <cell r="M57">
            <v>1.27</v>
          </cell>
          <cell r="N57">
            <v>0.65</v>
          </cell>
        </row>
        <row r="58">
          <cell r="C58" t="str">
            <v>ร้อยเอ็ด</v>
          </cell>
          <cell r="D58" t="str">
            <v>เมืองอื่นๆ</v>
          </cell>
          <cell r="E58">
            <v>2.0600000000000005</v>
          </cell>
          <cell r="F58">
            <v>0</v>
          </cell>
          <cell r="G58">
            <v>0</v>
          </cell>
          <cell r="H58">
            <v>1.59</v>
          </cell>
          <cell r="I58">
            <v>1.86</v>
          </cell>
          <cell r="J58">
            <v>0.93</v>
          </cell>
          <cell r="K58">
            <v>1.51</v>
          </cell>
          <cell r="L58">
            <v>1.39</v>
          </cell>
          <cell r="M58">
            <v>1.22</v>
          </cell>
          <cell r="N58">
            <v>0.49</v>
          </cell>
        </row>
        <row r="59">
          <cell r="C59" t="str">
            <v>กาฬสินธุ์</v>
          </cell>
          <cell r="D59" t="str">
            <v>เมืองอื่นๆ</v>
          </cell>
          <cell r="E59">
            <v>2.04</v>
          </cell>
          <cell r="F59">
            <v>0</v>
          </cell>
          <cell r="G59">
            <v>0</v>
          </cell>
          <cell r="H59">
            <v>0.72</v>
          </cell>
          <cell r="I59">
            <v>0.77</v>
          </cell>
          <cell r="J59">
            <v>0.32</v>
          </cell>
          <cell r="K59">
            <v>0.74</v>
          </cell>
          <cell r="L59">
            <v>0.52</v>
          </cell>
          <cell r="M59">
            <v>0.42</v>
          </cell>
          <cell r="N59">
            <v>0.59</v>
          </cell>
        </row>
        <row r="60">
          <cell r="C60" t="str">
            <v>ชัยภูมิ</v>
          </cell>
          <cell r="D60" t="str">
            <v>เมืองอื่นๆ</v>
          </cell>
          <cell r="E60">
            <v>5.1499999999999995</v>
          </cell>
          <cell r="F60">
            <v>0</v>
          </cell>
          <cell r="G60">
            <v>0</v>
          </cell>
          <cell r="H60">
            <v>1.41</v>
          </cell>
          <cell r="I60">
            <v>1.21</v>
          </cell>
          <cell r="J60">
            <v>0.97</v>
          </cell>
          <cell r="K60">
            <v>2.09</v>
          </cell>
          <cell r="L60">
            <v>1.56</v>
          </cell>
          <cell r="M60">
            <v>1.91</v>
          </cell>
          <cell r="N60">
            <v>1.23</v>
          </cell>
        </row>
        <row r="61">
          <cell r="C61" t="str">
            <v>นครราชสีมา</v>
          </cell>
          <cell r="D61" t="str">
            <v>เมืองอื่นๆ</v>
          </cell>
          <cell r="E61">
            <v>138.60000000000002</v>
          </cell>
          <cell r="F61">
            <v>0</v>
          </cell>
          <cell r="G61">
            <v>0</v>
          </cell>
          <cell r="H61">
            <v>53.59</v>
          </cell>
          <cell r="I61">
            <v>41.28</v>
          </cell>
          <cell r="J61">
            <v>37.67</v>
          </cell>
          <cell r="K61">
            <v>58.3</v>
          </cell>
          <cell r="L61">
            <v>51.36</v>
          </cell>
          <cell r="M61">
            <v>45.32</v>
          </cell>
          <cell r="N61">
            <v>51.44</v>
          </cell>
        </row>
        <row r="62">
          <cell r="C62" t="str">
            <v>บุรีรัมย์</v>
          </cell>
          <cell r="D62" t="str">
            <v>12 เมืองต้องห้าม...พลาด</v>
          </cell>
          <cell r="E62">
            <v>7.1999999999999993</v>
          </cell>
          <cell r="F62">
            <v>0</v>
          </cell>
          <cell r="G62">
            <v>0</v>
          </cell>
          <cell r="H62">
            <v>5.22</v>
          </cell>
          <cell r="I62">
            <v>3.46</v>
          </cell>
          <cell r="J62">
            <v>3.77</v>
          </cell>
          <cell r="K62">
            <v>4.8600000000000003</v>
          </cell>
          <cell r="L62">
            <v>4.21</v>
          </cell>
          <cell r="M62">
            <v>3.81</v>
          </cell>
          <cell r="N62">
            <v>5.31</v>
          </cell>
        </row>
        <row r="63">
          <cell r="C63" t="str">
            <v>สุรินทร์</v>
          </cell>
          <cell r="D63" t="str">
            <v>เมืองอื่นๆ</v>
          </cell>
          <cell r="E63">
            <v>14.719999999999999</v>
          </cell>
          <cell r="F63">
            <v>0</v>
          </cell>
          <cell r="G63">
            <v>0</v>
          </cell>
          <cell r="H63">
            <v>8.94</v>
          </cell>
          <cell r="I63">
            <v>7.67</v>
          </cell>
          <cell r="J63">
            <v>7.05</v>
          </cell>
          <cell r="K63">
            <v>8.27</v>
          </cell>
          <cell r="L63">
            <v>6.82</v>
          </cell>
          <cell r="M63">
            <v>5.41</v>
          </cell>
          <cell r="N63">
            <v>3.74</v>
          </cell>
        </row>
        <row r="64">
          <cell r="C64" t="str">
            <v>ยโสธร</v>
          </cell>
          <cell r="D64" t="str">
            <v>เมืองอื่นๆ</v>
          </cell>
          <cell r="E64">
            <v>8.5000000000000018</v>
          </cell>
          <cell r="F64">
            <v>0</v>
          </cell>
          <cell r="G64">
            <v>0</v>
          </cell>
          <cell r="H64">
            <v>2.63</v>
          </cell>
          <cell r="I64">
            <v>2.29</v>
          </cell>
          <cell r="J64">
            <v>1.92</v>
          </cell>
          <cell r="K64">
            <v>3.63</v>
          </cell>
          <cell r="L64">
            <v>4.2</v>
          </cell>
          <cell r="M64">
            <v>3.77</v>
          </cell>
          <cell r="N64">
            <v>1.86</v>
          </cell>
        </row>
        <row r="65">
          <cell r="C65" t="str">
            <v>ศรีสะเกษ</v>
          </cell>
          <cell r="D65" t="str">
            <v>เมืองอื่นๆ</v>
          </cell>
          <cell r="E65">
            <v>8.3800000000000008</v>
          </cell>
          <cell r="F65">
            <v>0</v>
          </cell>
          <cell r="G65">
            <v>0</v>
          </cell>
          <cell r="H65">
            <v>5.09</v>
          </cell>
          <cell r="I65">
            <v>4.37</v>
          </cell>
          <cell r="J65">
            <v>4.62</v>
          </cell>
          <cell r="K65">
            <v>5.27</v>
          </cell>
          <cell r="L65">
            <v>4.04</v>
          </cell>
          <cell r="M65">
            <v>3.93</v>
          </cell>
          <cell r="N65">
            <v>4.6500000000000004</v>
          </cell>
        </row>
        <row r="66">
          <cell r="C66" t="str">
            <v>อำนาจเจริญ</v>
          </cell>
          <cell r="D66" t="str">
            <v>เมืองอื่นๆ</v>
          </cell>
          <cell r="E66">
            <v>9.6</v>
          </cell>
          <cell r="F66">
            <v>0</v>
          </cell>
          <cell r="G66">
            <v>0</v>
          </cell>
          <cell r="H66">
            <v>1.62</v>
          </cell>
          <cell r="I66">
            <v>1.52</v>
          </cell>
          <cell r="J66">
            <v>1.2</v>
          </cell>
          <cell r="K66">
            <v>2.4300000000000002</v>
          </cell>
          <cell r="L66">
            <v>2.0499999999999998</v>
          </cell>
          <cell r="M66">
            <v>1.73</v>
          </cell>
          <cell r="N66">
            <v>1.96</v>
          </cell>
        </row>
        <row r="67">
          <cell r="C67" t="str">
            <v>อุบลราชธานี</v>
          </cell>
          <cell r="D67" t="str">
            <v>เมืองอื่นๆ</v>
          </cell>
          <cell r="E67">
            <v>76.73</v>
          </cell>
          <cell r="F67">
            <v>0</v>
          </cell>
          <cell r="G67">
            <v>0</v>
          </cell>
          <cell r="H67">
            <v>64.12</v>
          </cell>
          <cell r="I67">
            <v>62.1</v>
          </cell>
          <cell r="J67">
            <v>54.67</v>
          </cell>
          <cell r="K67">
            <v>46.25</v>
          </cell>
          <cell r="L67">
            <v>38.159999999999997</v>
          </cell>
          <cell r="M67">
            <v>39.700000000000003</v>
          </cell>
          <cell r="N67">
            <v>34.380000000000003</v>
          </cell>
        </row>
        <row r="68">
          <cell r="C68" t="str">
            <v>ชุมพร</v>
          </cell>
          <cell r="D68" t="str">
            <v>12 เมืองต้องห้าม...พลาด</v>
          </cell>
          <cell r="E68">
            <v>154.18</v>
          </cell>
          <cell r="F68">
            <v>0</v>
          </cell>
          <cell r="G68">
            <v>0</v>
          </cell>
          <cell r="H68">
            <v>44.62</v>
          </cell>
          <cell r="I68">
            <v>37.31</v>
          </cell>
          <cell r="J68">
            <v>37.880000000000003</v>
          </cell>
          <cell r="K68">
            <v>33.35</v>
          </cell>
          <cell r="L68">
            <v>29.61</v>
          </cell>
          <cell r="M68">
            <v>25.12</v>
          </cell>
          <cell r="N68">
            <v>109.03</v>
          </cell>
        </row>
        <row r="69">
          <cell r="C69" t="str">
            <v>สุราษฎร์ธานี</v>
          </cell>
          <cell r="D69" t="str">
            <v>เมืองหลัก</v>
          </cell>
          <cell r="E69">
            <v>15338.56</v>
          </cell>
          <cell r="F69">
            <v>0</v>
          </cell>
          <cell r="G69">
            <v>0</v>
          </cell>
          <cell r="H69">
            <v>6607.43</v>
          </cell>
          <cell r="I69">
            <v>6357.75</v>
          </cell>
          <cell r="J69">
            <v>7935.25</v>
          </cell>
          <cell r="K69">
            <v>5444.35</v>
          </cell>
          <cell r="L69">
            <v>5249.94</v>
          </cell>
          <cell r="M69">
            <v>4617.4799999999996</v>
          </cell>
          <cell r="N69">
            <v>5669.6</v>
          </cell>
        </row>
        <row r="70">
          <cell r="C70" t="str">
            <v>นครศรีธรรมราช</v>
          </cell>
          <cell r="D70" t="str">
            <v>12 เมืองต้องห้าม...พลาด</v>
          </cell>
          <cell r="E70">
            <v>109.22999999999999</v>
          </cell>
          <cell r="F70">
            <v>0</v>
          </cell>
          <cell r="G70">
            <v>0</v>
          </cell>
          <cell r="H70">
            <v>32.43</v>
          </cell>
          <cell r="I70">
            <v>30.71</v>
          </cell>
          <cell r="J70">
            <v>45.62</v>
          </cell>
          <cell r="K70">
            <v>20.010000000000002</v>
          </cell>
          <cell r="L70">
            <v>19.079999999999998</v>
          </cell>
          <cell r="M70">
            <v>20.059999999999999</v>
          </cell>
          <cell r="N70">
            <v>29.28</v>
          </cell>
        </row>
        <row r="71">
          <cell r="C71" t="str">
            <v>พัทลุง</v>
          </cell>
          <cell r="D71" t="str">
            <v>เมืองอื่นๆ</v>
          </cell>
          <cell r="E71">
            <v>6.05</v>
          </cell>
          <cell r="F71">
            <v>0</v>
          </cell>
          <cell r="G71">
            <v>0</v>
          </cell>
          <cell r="H71">
            <v>2.33</v>
          </cell>
          <cell r="I71">
            <v>2.2400000000000002</v>
          </cell>
          <cell r="J71">
            <v>0.96</v>
          </cell>
          <cell r="K71">
            <v>5.8</v>
          </cell>
          <cell r="L71">
            <v>7.42</v>
          </cell>
          <cell r="M71">
            <v>5.45</v>
          </cell>
          <cell r="N71">
            <v>3.19</v>
          </cell>
        </row>
        <row r="72">
          <cell r="C72" t="str">
            <v>ตรัง</v>
          </cell>
          <cell r="D72" t="str">
            <v>12 เมืองต้องห้าม...พลาด</v>
          </cell>
          <cell r="E72">
            <v>531.49</v>
          </cell>
          <cell r="F72">
            <v>0</v>
          </cell>
          <cell r="G72">
            <v>0</v>
          </cell>
          <cell r="H72">
            <v>184.35</v>
          </cell>
          <cell r="I72">
            <v>198.45</v>
          </cell>
          <cell r="J72">
            <v>146</v>
          </cell>
          <cell r="K72">
            <v>100.9</v>
          </cell>
          <cell r="L72">
            <v>87.71</v>
          </cell>
          <cell r="M72">
            <v>67.2</v>
          </cell>
          <cell r="N72">
            <v>84.39</v>
          </cell>
        </row>
        <row r="73">
          <cell r="C73" t="str">
            <v>ระนอง</v>
          </cell>
          <cell r="D73" t="str">
            <v>เมืองอื่นๆ</v>
          </cell>
          <cell r="E73">
            <v>58.030000000000008</v>
          </cell>
          <cell r="F73">
            <v>0</v>
          </cell>
          <cell r="G73">
            <v>0</v>
          </cell>
          <cell r="H73">
            <v>36.17</v>
          </cell>
          <cell r="I73">
            <v>39.85</v>
          </cell>
          <cell r="J73">
            <v>33.21</v>
          </cell>
          <cell r="K73">
            <v>31.36</v>
          </cell>
          <cell r="L73">
            <v>24.71</v>
          </cell>
          <cell r="M73">
            <v>32.590000000000003</v>
          </cell>
          <cell r="N73">
            <v>25.29</v>
          </cell>
        </row>
        <row r="74">
          <cell r="C74" t="str">
            <v>กระบี่</v>
          </cell>
          <cell r="D74" t="str">
            <v>เมืองหลัก</v>
          </cell>
          <cell r="E74">
            <v>17351.470000000005</v>
          </cell>
          <cell r="F74">
            <v>0</v>
          </cell>
          <cell r="G74">
            <v>0</v>
          </cell>
          <cell r="H74">
            <v>6276.45</v>
          </cell>
          <cell r="I74">
            <v>7124.15</v>
          </cell>
          <cell r="J74">
            <v>7068.04</v>
          </cell>
          <cell r="K74">
            <v>5158.0200000000004</v>
          </cell>
          <cell r="L74">
            <v>3888.84</v>
          </cell>
          <cell r="M74">
            <v>3799.53</v>
          </cell>
          <cell r="N74">
            <v>2835.08</v>
          </cell>
        </row>
        <row r="75">
          <cell r="C75" t="str">
            <v>พังงา</v>
          </cell>
          <cell r="D75" t="str">
            <v>เมืองหลัก</v>
          </cell>
          <cell r="E75">
            <v>11606.92</v>
          </cell>
          <cell r="F75">
            <v>0</v>
          </cell>
          <cell r="G75">
            <v>0</v>
          </cell>
          <cell r="H75">
            <v>4139.3500000000004</v>
          </cell>
          <cell r="I75">
            <v>4522.4399999999996</v>
          </cell>
          <cell r="J75">
            <v>4378.72</v>
          </cell>
          <cell r="K75">
            <v>2955.56</v>
          </cell>
          <cell r="L75">
            <v>2848.33</v>
          </cell>
          <cell r="M75">
            <v>2787.12</v>
          </cell>
          <cell r="N75">
            <v>2297.36</v>
          </cell>
        </row>
        <row r="76">
          <cell r="C76" t="str">
            <v>ภูเก็ต</v>
          </cell>
          <cell r="D76" t="str">
            <v>เมืองหลัก</v>
          </cell>
          <cell r="E76">
            <v>96093.65</v>
          </cell>
          <cell r="F76">
            <v>0</v>
          </cell>
          <cell r="G76">
            <v>0</v>
          </cell>
          <cell r="H76">
            <v>42720.08</v>
          </cell>
          <cell r="I76">
            <v>32500.68</v>
          </cell>
          <cell r="J76">
            <v>40166.17</v>
          </cell>
          <cell r="K76">
            <v>29646.89</v>
          </cell>
          <cell r="L76">
            <v>27761.759999999998</v>
          </cell>
          <cell r="M76">
            <v>28987.73</v>
          </cell>
          <cell r="N76">
            <v>16270.78</v>
          </cell>
        </row>
        <row r="77">
          <cell r="C77" t="str">
            <v>นราธิวาส</v>
          </cell>
          <cell r="D77" t="str">
            <v>เมืองอื่นๆ</v>
          </cell>
          <cell r="E77">
            <v>330.40999999999997</v>
          </cell>
          <cell r="F77">
            <v>0</v>
          </cell>
          <cell r="G77">
            <v>0</v>
          </cell>
          <cell r="H77">
            <v>158.68</v>
          </cell>
          <cell r="I77">
            <v>117.81</v>
          </cell>
          <cell r="J77">
            <v>149.12</v>
          </cell>
          <cell r="K77">
            <v>228.21</v>
          </cell>
          <cell r="L77">
            <v>214.98</v>
          </cell>
          <cell r="M77">
            <v>207.55</v>
          </cell>
          <cell r="N77">
            <v>194.6</v>
          </cell>
        </row>
        <row r="78">
          <cell r="C78" t="str">
            <v>ปัตตานี</v>
          </cell>
          <cell r="D78" t="str">
            <v>เมืองอื่นๆ</v>
          </cell>
          <cell r="E78">
            <v>3.1100000000000003</v>
          </cell>
          <cell r="F78">
            <v>0</v>
          </cell>
          <cell r="G78">
            <v>0</v>
          </cell>
          <cell r="H78">
            <v>0.61</v>
          </cell>
          <cell r="I78">
            <v>1.2</v>
          </cell>
          <cell r="J78">
            <v>0.51</v>
          </cell>
          <cell r="K78">
            <v>0.65</v>
          </cell>
          <cell r="L78">
            <v>0.55000000000000004</v>
          </cell>
          <cell r="M78">
            <v>0.5</v>
          </cell>
          <cell r="N78">
            <v>0.81</v>
          </cell>
        </row>
        <row r="79">
          <cell r="C79" t="str">
            <v>ยะลา</v>
          </cell>
          <cell r="D79" t="str">
            <v>เมืองอื่นๆ</v>
          </cell>
          <cell r="E79">
            <v>658.68</v>
          </cell>
          <cell r="F79">
            <v>0</v>
          </cell>
          <cell r="G79">
            <v>0</v>
          </cell>
          <cell r="H79">
            <v>179.48</v>
          </cell>
          <cell r="I79">
            <v>171.67</v>
          </cell>
          <cell r="J79">
            <v>181.3</v>
          </cell>
          <cell r="K79">
            <v>262.97000000000003</v>
          </cell>
          <cell r="L79">
            <v>256.97000000000003</v>
          </cell>
          <cell r="M79">
            <v>258.02999999999997</v>
          </cell>
          <cell r="N79">
            <v>208.59</v>
          </cell>
        </row>
        <row r="80">
          <cell r="C80" t="str">
            <v>สงขลา</v>
          </cell>
          <cell r="D80" t="str">
            <v>เมืองหลัก</v>
          </cell>
          <cell r="E80">
            <v>6237.2399999999989</v>
          </cell>
          <cell r="F80">
            <v>0</v>
          </cell>
          <cell r="G80">
            <v>0</v>
          </cell>
          <cell r="H80">
            <v>2030.72</v>
          </cell>
          <cell r="I80">
            <v>1835.82</v>
          </cell>
          <cell r="J80">
            <v>2341.08</v>
          </cell>
          <cell r="K80">
            <v>2855.98</v>
          </cell>
          <cell r="L80">
            <v>2581.81</v>
          </cell>
          <cell r="M80">
            <v>2656.32</v>
          </cell>
          <cell r="N80">
            <v>2241.8000000000002</v>
          </cell>
        </row>
        <row r="81">
          <cell r="C81" t="str">
            <v>สตูล</v>
          </cell>
          <cell r="D81" t="str">
            <v>เมืองอื่นๆ</v>
          </cell>
          <cell r="E81">
            <v>237.22999999999996</v>
          </cell>
          <cell r="F81">
            <v>0</v>
          </cell>
          <cell r="G81">
            <v>0</v>
          </cell>
          <cell r="H81">
            <v>81.680000000000007</v>
          </cell>
          <cell r="I81">
            <v>82.64</v>
          </cell>
          <cell r="J81">
            <v>78.23</v>
          </cell>
          <cell r="K81">
            <v>94.23</v>
          </cell>
          <cell r="L81">
            <v>48.36</v>
          </cell>
          <cell r="M81">
            <v>58.99</v>
          </cell>
          <cell r="N81">
            <v>30.52</v>
          </cell>
        </row>
        <row r="82">
          <cell r="C82" t="str">
            <v>กรุงเทพมหานคร</v>
          </cell>
          <cell r="D82" t="str">
            <v>เมืองอื่นๆ</v>
          </cell>
          <cell r="E82">
            <v>146205.77000000002</v>
          </cell>
          <cell r="F82">
            <v>0</v>
          </cell>
          <cell r="G82">
            <v>0</v>
          </cell>
          <cell r="H82">
            <v>33222.35</v>
          </cell>
          <cell r="I82">
            <v>31336.07</v>
          </cell>
          <cell r="J82">
            <v>34964.39</v>
          </cell>
          <cell r="K82">
            <v>48927.57</v>
          </cell>
          <cell r="L82">
            <v>41326.339999999997</v>
          </cell>
          <cell r="M82">
            <v>42274.71</v>
          </cell>
          <cell r="N82">
            <v>52548.94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_60"/>
      <sheetName val="รวม ม.ค.- ส.ค. 60R2"/>
      <sheetName val="สถิติท่องเที่ยวฯ ส.ค. 60R2 "/>
      <sheetName val="สถิติท่องเที่ยวฯ ก.ค. 60R2"/>
      <sheetName val="Sheet1"/>
      <sheetName val="สถิติท่องเที่ยวฯ ก.ค. 60R2 (2)"/>
      <sheetName val="สถิติท่องเที่ยวฯ พ.ค. 60R2"/>
      <sheetName val="Apr_60"/>
      <sheetName val="May_60"/>
      <sheetName val="ไตรมาส 1 ปี 2560"/>
    </sheetNames>
    <sheetDataSet>
      <sheetData sheetId="0" refreshError="1"/>
      <sheetData sheetId="1" refreshError="1"/>
      <sheetData sheetId="2">
        <row r="5">
          <cell r="B5" t="str">
            <v>กรุงเทพมหานคร</v>
          </cell>
          <cell r="C5">
            <v>80.760000000000005</v>
          </cell>
          <cell r="D5">
            <v>77.2</v>
          </cell>
          <cell r="E5">
            <v>3.56E-2</v>
          </cell>
          <cell r="F5">
            <v>2800825</v>
          </cell>
          <cell r="G5">
            <v>2677559</v>
          </cell>
          <cell r="H5">
            <v>4.5999999999999996</v>
          </cell>
          <cell r="I5">
            <v>5323053</v>
          </cell>
          <cell r="J5">
            <v>5106734</v>
          </cell>
          <cell r="K5">
            <v>4.24</v>
          </cell>
          <cell r="L5">
            <v>3175902</v>
          </cell>
          <cell r="M5">
            <v>3071760</v>
          </cell>
          <cell r="N5">
            <v>3.39</v>
          </cell>
          <cell r="O5">
            <v>2147151</v>
          </cell>
          <cell r="P5">
            <v>2034974</v>
          </cell>
          <cell r="Q5">
            <v>5.51</v>
          </cell>
          <cell r="R5">
            <v>89550.58</v>
          </cell>
          <cell r="S5">
            <v>78784.78</v>
          </cell>
          <cell r="T5">
            <v>13.66</v>
          </cell>
          <cell r="U5">
            <v>34078.92</v>
          </cell>
          <cell r="V5">
            <v>31195.21</v>
          </cell>
          <cell r="W5">
            <v>9.24</v>
          </cell>
          <cell r="X5">
            <v>55471.66</v>
          </cell>
        </row>
        <row r="6">
          <cell r="B6" t="str">
            <v>ลพบุรี</v>
          </cell>
          <cell r="C6">
            <v>47.17</v>
          </cell>
          <cell r="D6">
            <v>44.78</v>
          </cell>
          <cell r="E6">
            <v>2.3900000000000001E-2</v>
          </cell>
          <cell r="F6">
            <v>36036</v>
          </cell>
          <cell r="G6">
            <v>33975</v>
          </cell>
          <cell r="H6">
            <v>6.07</v>
          </cell>
          <cell r="I6">
            <v>357463</v>
          </cell>
          <cell r="J6">
            <v>336659</v>
          </cell>
          <cell r="K6">
            <v>6.18</v>
          </cell>
          <cell r="L6">
            <v>355840</v>
          </cell>
          <cell r="M6">
            <v>335087</v>
          </cell>
          <cell r="N6">
            <v>6.19</v>
          </cell>
          <cell r="O6">
            <v>1623</v>
          </cell>
          <cell r="P6">
            <v>1572</v>
          </cell>
          <cell r="Q6">
            <v>3.24</v>
          </cell>
          <cell r="R6">
            <v>508.08</v>
          </cell>
          <cell r="S6">
            <v>457.55</v>
          </cell>
          <cell r="T6">
            <v>11.04</v>
          </cell>
          <cell r="U6">
            <v>505.5</v>
          </cell>
          <cell r="V6">
            <v>455.17</v>
          </cell>
          <cell r="W6">
            <v>11.06</v>
          </cell>
          <cell r="X6">
            <v>2.58</v>
          </cell>
        </row>
        <row r="7">
          <cell r="B7" t="str">
            <v>พระนครศรีอยุธยา</v>
          </cell>
          <cell r="C7">
            <v>57.8</v>
          </cell>
          <cell r="D7">
            <v>54.56</v>
          </cell>
          <cell r="E7">
            <v>3.2400000000000005E-2</v>
          </cell>
          <cell r="F7">
            <v>77232</v>
          </cell>
          <cell r="G7">
            <v>72314</v>
          </cell>
          <cell r="H7">
            <v>6.8</v>
          </cell>
          <cell r="I7">
            <v>686215</v>
          </cell>
          <cell r="J7">
            <v>642746</v>
          </cell>
          <cell r="K7">
            <v>6.76</v>
          </cell>
          <cell r="L7">
            <v>492646</v>
          </cell>
          <cell r="M7">
            <v>460810</v>
          </cell>
          <cell r="N7">
            <v>6.91</v>
          </cell>
          <cell r="O7">
            <v>193569</v>
          </cell>
          <cell r="P7">
            <v>181936</v>
          </cell>
          <cell r="Q7">
            <v>6.39</v>
          </cell>
          <cell r="R7">
            <v>1287.6199999999999</v>
          </cell>
          <cell r="S7">
            <v>1163.48</v>
          </cell>
          <cell r="T7">
            <v>10.67</v>
          </cell>
          <cell r="U7">
            <v>840.54</v>
          </cell>
          <cell r="V7">
            <v>756.27</v>
          </cell>
          <cell r="W7">
            <v>11.14</v>
          </cell>
          <cell r="X7">
            <v>447.08</v>
          </cell>
        </row>
        <row r="8">
          <cell r="B8" t="str">
            <v>สระบุรี</v>
          </cell>
          <cell r="C8">
            <v>50.04</v>
          </cell>
          <cell r="D8">
            <v>49.38</v>
          </cell>
          <cell r="E8">
            <v>6.6E-3</v>
          </cell>
          <cell r="F8">
            <v>55057</v>
          </cell>
          <cell r="G8">
            <v>54314</v>
          </cell>
          <cell r="H8">
            <v>1.37</v>
          </cell>
          <cell r="I8">
            <v>400854</v>
          </cell>
          <cell r="J8">
            <v>394871</v>
          </cell>
          <cell r="K8">
            <v>1.52</v>
          </cell>
          <cell r="L8">
            <v>391068</v>
          </cell>
          <cell r="M8">
            <v>385468</v>
          </cell>
          <cell r="N8">
            <v>1.45</v>
          </cell>
          <cell r="O8">
            <v>9786</v>
          </cell>
          <cell r="P8">
            <v>9403</v>
          </cell>
          <cell r="Q8">
            <v>4.07</v>
          </cell>
          <cell r="R8">
            <v>487.82</v>
          </cell>
          <cell r="S8">
            <v>459.09000000000003</v>
          </cell>
          <cell r="T8">
            <v>6.26</v>
          </cell>
          <cell r="U8">
            <v>476.19</v>
          </cell>
          <cell r="V8">
            <v>448.29</v>
          </cell>
          <cell r="W8">
            <v>6.22</v>
          </cell>
          <cell r="X8">
            <v>11.63</v>
          </cell>
        </row>
        <row r="9">
          <cell r="B9" t="str">
            <v>ชัยนาท</v>
          </cell>
          <cell r="C9">
            <v>72.94</v>
          </cell>
          <cell r="D9">
            <v>73.25</v>
          </cell>
          <cell r="E9">
            <v>-3.0999999999999999E-3</v>
          </cell>
          <cell r="F9">
            <v>20656</v>
          </cell>
          <cell r="G9">
            <v>20714</v>
          </cell>
          <cell r="H9">
            <v>-0.28000000000000003</v>
          </cell>
          <cell r="I9">
            <v>58856</v>
          </cell>
          <cell r="J9">
            <v>58561</v>
          </cell>
          <cell r="K9">
            <v>0.5</v>
          </cell>
          <cell r="L9">
            <v>58478</v>
          </cell>
          <cell r="M9">
            <v>58185</v>
          </cell>
          <cell r="N9">
            <v>0.5</v>
          </cell>
          <cell r="O9">
            <v>378</v>
          </cell>
          <cell r="P9">
            <v>376</v>
          </cell>
          <cell r="Q9">
            <v>0.53</v>
          </cell>
          <cell r="R9">
            <v>90.699999999999989</v>
          </cell>
          <cell r="S9">
            <v>85.88</v>
          </cell>
          <cell r="T9">
            <v>5.61</v>
          </cell>
          <cell r="U9">
            <v>90.1</v>
          </cell>
          <cell r="V9">
            <v>85.31</v>
          </cell>
          <cell r="W9">
            <v>5.61</v>
          </cell>
          <cell r="X9">
            <v>0.6</v>
          </cell>
        </row>
        <row r="10">
          <cell r="B10" t="str">
            <v>นครปฐม</v>
          </cell>
          <cell r="C10">
            <v>74.28</v>
          </cell>
          <cell r="D10">
            <v>70.099999999999994</v>
          </cell>
          <cell r="E10">
            <v>4.1799999999999997E-2</v>
          </cell>
          <cell r="F10">
            <v>111610</v>
          </cell>
          <cell r="G10">
            <v>105510</v>
          </cell>
          <cell r="H10">
            <v>5.78</v>
          </cell>
          <cell r="I10">
            <v>455402</v>
          </cell>
          <cell r="J10">
            <v>430493</v>
          </cell>
          <cell r="K10">
            <v>5.79</v>
          </cell>
          <cell r="L10">
            <v>443610</v>
          </cell>
          <cell r="M10">
            <v>419437</v>
          </cell>
          <cell r="N10">
            <v>5.76</v>
          </cell>
          <cell r="O10">
            <v>11792</v>
          </cell>
          <cell r="P10">
            <v>11056</v>
          </cell>
          <cell r="Q10">
            <v>6.66</v>
          </cell>
          <cell r="R10">
            <v>625.11</v>
          </cell>
          <cell r="S10">
            <v>566.91</v>
          </cell>
          <cell r="T10">
            <v>10.27</v>
          </cell>
          <cell r="U10">
            <v>602.20000000000005</v>
          </cell>
          <cell r="V10">
            <v>546.05999999999995</v>
          </cell>
          <cell r="W10">
            <v>10.28</v>
          </cell>
          <cell r="X10">
            <v>22.91</v>
          </cell>
        </row>
        <row r="11">
          <cell r="B11" t="str">
            <v>สิงห์บุรี</v>
          </cell>
          <cell r="C11">
            <v>59.15</v>
          </cell>
          <cell r="D11">
            <v>57.43</v>
          </cell>
          <cell r="E11">
            <v>1.72E-2</v>
          </cell>
          <cell r="F11">
            <v>13019</v>
          </cell>
          <cell r="G11">
            <v>12666</v>
          </cell>
          <cell r="H11">
            <v>2.79</v>
          </cell>
          <cell r="I11">
            <v>34662</v>
          </cell>
          <cell r="J11">
            <v>33718</v>
          </cell>
          <cell r="K11">
            <v>2.8</v>
          </cell>
          <cell r="L11">
            <v>34374</v>
          </cell>
          <cell r="M11">
            <v>33457</v>
          </cell>
          <cell r="N11">
            <v>2.74</v>
          </cell>
          <cell r="O11">
            <v>288</v>
          </cell>
          <cell r="P11">
            <v>261</v>
          </cell>
          <cell r="Q11">
            <v>10.34</v>
          </cell>
          <cell r="R11">
            <v>54.25</v>
          </cell>
          <cell r="S11">
            <v>51.99</v>
          </cell>
          <cell r="T11">
            <v>4.3499999999999996</v>
          </cell>
          <cell r="U11">
            <v>53.87</v>
          </cell>
          <cell r="V11">
            <v>51.63</v>
          </cell>
          <cell r="W11">
            <v>4.34</v>
          </cell>
          <cell r="X11">
            <v>0.38</v>
          </cell>
        </row>
        <row r="12">
          <cell r="B12" t="str">
            <v>อ่างทอง</v>
          </cell>
          <cell r="C12">
            <v>62.24</v>
          </cell>
          <cell r="D12">
            <v>60.81</v>
          </cell>
          <cell r="E12">
            <v>1.43E-2</v>
          </cell>
          <cell r="F12">
            <v>12257</v>
          </cell>
          <cell r="G12">
            <v>11911</v>
          </cell>
          <cell r="H12">
            <v>2.9</v>
          </cell>
          <cell r="I12">
            <v>49001</v>
          </cell>
          <cell r="J12">
            <v>46204</v>
          </cell>
          <cell r="K12">
            <v>6.05</v>
          </cell>
          <cell r="L12">
            <v>46865</v>
          </cell>
          <cell r="M12">
            <v>44118</v>
          </cell>
          <cell r="N12">
            <v>6.23</v>
          </cell>
          <cell r="O12">
            <v>2136</v>
          </cell>
          <cell r="P12">
            <v>2086</v>
          </cell>
          <cell r="Q12">
            <v>2.4</v>
          </cell>
          <cell r="R12">
            <v>55.14</v>
          </cell>
          <cell r="S12">
            <v>50.36</v>
          </cell>
          <cell r="T12">
            <v>9.49</v>
          </cell>
          <cell r="U12">
            <v>52.84</v>
          </cell>
          <cell r="V12">
            <v>48.21</v>
          </cell>
          <cell r="W12">
            <v>9.6</v>
          </cell>
          <cell r="X12">
            <v>2.2999999999999998</v>
          </cell>
        </row>
        <row r="13">
          <cell r="B13" t="str">
            <v>นนทบุรี</v>
          </cell>
          <cell r="C13">
            <v>57.42</v>
          </cell>
          <cell r="D13">
            <v>53.52</v>
          </cell>
          <cell r="E13">
            <v>3.9E-2</v>
          </cell>
          <cell r="F13">
            <v>54026</v>
          </cell>
          <cell r="G13">
            <v>50980</v>
          </cell>
          <cell r="H13">
            <v>5.97</v>
          </cell>
          <cell r="I13">
            <v>156215</v>
          </cell>
          <cell r="J13">
            <v>145384</v>
          </cell>
          <cell r="K13">
            <v>7.45</v>
          </cell>
          <cell r="L13">
            <v>145078</v>
          </cell>
          <cell r="M13">
            <v>135397</v>
          </cell>
          <cell r="N13">
            <v>7.15</v>
          </cell>
          <cell r="O13">
            <v>11137</v>
          </cell>
          <cell r="P13">
            <v>9987</v>
          </cell>
          <cell r="Q13">
            <v>11.51</v>
          </cell>
          <cell r="R13">
            <v>232.54000000000002</v>
          </cell>
          <cell r="S13">
            <v>207.92999999999998</v>
          </cell>
          <cell r="T13">
            <v>11.84</v>
          </cell>
          <cell r="U13">
            <v>209.58</v>
          </cell>
          <cell r="V13">
            <v>188.2</v>
          </cell>
          <cell r="W13">
            <v>11.36</v>
          </cell>
          <cell r="X13">
            <v>22.96</v>
          </cell>
        </row>
        <row r="14">
          <cell r="B14" t="str">
            <v>ปทุมธานี</v>
          </cell>
          <cell r="C14">
            <v>47.38</v>
          </cell>
          <cell r="D14">
            <v>45.91</v>
          </cell>
          <cell r="E14">
            <v>1.47E-2</v>
          </cell>
          <cell r="F14">
            <v>33682</v>
          </cell>
          <cell r="G14">
            <v>32712</v>
          </cell>
          <cell r="H14">
            <v>2.97</v>
          </cell>
          <cell r="I14">
            <v>163134</v>
          </cell>
          <cell r="J14">
            <v>155329</v>
          </cell>
          <cell r="K14">
            <v>5.0199999999999996</v>
          </cell>
          <cell r="L14">
            <v>101061</v>
          </cell>
          <cell r="M14">
            <v>96522</v>
          </cell>
          <cell r="N14">
            <v>4.7</v>
          </cell>
          <cell r="O14">
            <v>62073</v>
          </cell>
          <cell r="P14">
            <v>58807</v>
          </cell>
          <cell r="Q14">
            <v>5.55</v>
          </cell>
          <cell r="R14">
            <v>234.55</v>
          </cell>
          <cell r="S14">
            <v>216.4</v>
          </cell>
          <cell r="T14">
            <v>8.39</v>
          </cell>
          <cell r="U14">
            <v>127.55</v>
          </cell>
          <cell r="V14">
            <v>118.54</v>
          </cell>
          <cell r="W14">
            <v>7.6</v>
          </cell>
          <cell r="X14">
            <v>107</v>
          </cell>
        </row>
        <row r="15">
          <cell r="B15" t="str">
            <v>สมุทรปราการ</v>
          </cell>
          <cell r="C15">
            <v>62.31</v>
          </cell>
          <cell r="D15">
            <v>58.07</v>
          </cell>
          <cell r="E15">
            <v>4.24E-2</v>
          </cell>
          <cell r="F15">
            <v>68017</v>
          </cell>
          <cell r="G15">
            <v>63464</v>
          </cell>
          <cell r="H15">
            <v>7.17</v>
          </cell>
          <cell r="I15">
            <v>222187</v>
          </cell>
          <cell r="J15">
            <v>206274</v>
          </cell>
          <cell r="K15">
            <v>7.71</v>
          </cell>
          <cell r="L15">
            <v>145514</v>
          </cell>
          <cell r="M15">
            <v>138574</v>
          </cell>
          <cell r="N15">
            <v>5.01</v>
          </cell>
          <cell r="O15">
            <v>76673</v>
          </cell>
          <cell r="P15">
            <v>67700</v>
          </cell>
          <cell r="Q15">
            <v>13.25</v>
          </cell>
          <cell r="R15">
            <v>455.59000000000003</v>
          </cell>
          <cell r="S15">
            <v>397.53999999999996</v>
          </cell>
          <cell r="T15">
            <v>14.6</v>
          </cell>
          <cell r="U15">
            <v>219.11</v>
          </cell>
          <cell r="V15">
            <v>197.5</v>
          </cell>
          <cell r="W15">
            <v>10.94</v>
          </cell>
          <cell r="X15">
            <v>236.48</v>
          </cell>
        </row>
        <row r="16">
          <cell r="B16" t="str">
            <v>สมุทรสาคร</v>
          </cell>
          <cell r="C16">
            <v>59.18</v>
          </cell>
          <cell r="D16">
            <v>60.48</v>
          </cell>
          <cell r="E16">
            <v>-1.3000000000000001E-2</v>
          </cell>
          <cell r="F16">
            <v>49906</v>
          </cell>
          <cell r="G16">
            <v>50922</v>
          </cell>
          <cell r="H16">
            <v>-2</v>
          </cell>
          <cell r="I16">
            <v>117653</v>
          </cell>
          <cell r="J16">
            <v>111437</v>
          </cell>
          <cell r="K16">
            <v>5.58</v>
          </cell>
          <cell r="L16">
            <v>117225</v>
          </cell>
          <cell r="M16">
            <v>111014</v>
          </cell>
          <cell r="N16">
            <v>5.59</v>
          </cell>
          <cell r="O16">
            <v>428</v>
          </cell>
          <cell r="P16">
            <v>423</v>
          </cell>
          <cell r="Q16">
            <v>1.18</v>
          </cell>
          <cell r="R16">
            <v>137.72</v>
          </cell>
          <cell r="S16">
            <v>130.58000000000001</v>
          </cell>
          <cell r="T16">
            <v>5.47</v>
          </cell>
          <cell r="U16">
            <v>137.16</v>
          </cell>
          <cell r="V16">
            <v>130.05000000000001</v>
          </cell>
          <cell r="W16">
            <v>5.47</v>
          </cell>
          <cell r="X16">
            <v>0.56000000000000005</v>
          </cell>
        </row>
        <row r="17">
          <cell r="B17" t="str">
            <v>ฉะเชิงเทรา</v>
          </cell>
          <cell r="C17">
            <v>58.92</v>
          </cell>
          <cell r="D17">
            <v>54.98</v>
          </cell>
          <cell r="E17">
            <v>3.9399999999999998E-2</v>
          </cell>
          <cell r="F17">
            <v>41911</v>
          </cell>
          <cell r="G17">
            <v>39274</v>
          </cell>
          <cell r="H17">
            <v>6.71</v>
          </cell>
          <cell r="I17">
            <v>254049</v>
          </cell>
          <cell r="J17">
            <v>235740</v>
          </cell>
          <cell r="K17">
            <v>7.77</v>
          </cell>
          <cell r="L17">
            <v>252274</v>
          </cell>
          <cell r="M17">
            <v>234086</v>
          </cell>
          <cell r="N17">
            <v>7.77</v>
          </cell>
          <cell r="O17">
            <v>1775</v>
          </cell>
          <cell r="P17">
            <v>1654</v>
          </cell>
          <cell r="Q17">
            <v>7.32</v>
          </cell>
          <cell r="R17">
            <v>378.58</v>
          </cell>
          <cell r="S17">
            <v>340.4</v>
          </cell>
          <cell r="T17">
            <v>11.22</v>
          </cell>
          <cell r="U17">
            <v>373.68</v>
          </cell>
          <cell r="V17">
            <v>336</v>
          </cell>
          <cell r="W17">
            <v>11.21</v>
          </cell>
          <cell r="X17">
            <v>4.9000000000000004</v>
          </cell>
        </row>
        <row r="18">
          <cell r="B18" t="str">
            <v>ภาคกลาง</v>
          </cell>
          <cell r="C18">
            <v>58.67</v>
          </cell>
          <cell r="D18">
            <v>56.07</v>
          </cell>
          <cell r="E18">
            <v>2.6000000000000002E-2</v>
          </cell>
          <cell r="F18">
            <v>573409</v>
          </cell>
          <cell r="G18">
            <v>548756</v>
          </cell>
          <cell r="H18">
            <v>4.49</v>
          </cell>
          <cell r="I18">
            <v>2955691</v>
          </cell>
          <cell r="J18">
            <v>2797416</v>
          </cell>
          <cell r="K18">
            <v>5.66</v>
          </cell>
          <cell r="L18">
            <v>2584033</v>
          </cell>
          <cell r="M18">
            <v>2452155</v>
          </cell>
          <cell r="N18">
            <v>5.38</v>
          </cell>
          <cell r="O18">
            <v>371658</v>
          </cell>
          <cell r="P18">
            <v>345261</v>
          </cell>
          <cell r="Q18">
            <v>7.65</v>
          </cell>
          <cell r="R18">
            <v>4547.7</v>
          </cell>
          <cell r="S18">
            <v>4128.1099999999997</v>
          </cell>
          <cell r="T18">
            <v>10.16</v>
          </cell>
          <cell r="U18">
            <v>3688.3199999999997</v>
          </cell>
          <cell r="V18">
            <v>3361.23</v>
          </cell>
          <cell r="W18">
            <v>9.73</v>
          </cell>
          <cell r="X18">
            <v>859.38</v>
          </cell>
        </row>
        <row r="19">
          <cell r="B19" t="str">
            <v>ราชบุรี</v>
          </cell>
          <cell r="C19">
            <v>53.76</v>
          </cell>
          <cell r="D19">
            <v>50.95</v>
          </cell>
          <cell r="E19">
            <v>2.81E-2</v>
          </cell>
          <cell r="F19">
            <v>56733</v>
          </cell>
          <cell r="G19">
            <v>53727</v>
          </cell>
          <cell r="H19">
            <v>5.59</v>
          </cell>
          <cell r="I19">
            <v>181129</v>
          </cell>
          <cell r="J19">
            <v>171523</v>
          </cell>
          <cell r="K19">
            <v>5.6</v>
          </cell>
          <cell r="L19">
            <v>176532</v>
          </cell>
          <cell r="M19">
            <v>167246</v>
          </cell>
          <cell r="N19">
            <v>5.55</v>
          </cell>
          <cell r="O19">
            <v>4597</v>
          </cell>
          <cell r="P19">
            <v>4277</v>
          </cell>
          <cell r="Q19">
            <v>7.48</v>
          </cell>
          <cell r="R19">
            <v>299</v>
          </cell>
          <cell r="S19">
            <v>273.72000000000003</v>
          </cell>
          <cell r="T19">
            <v>9.24</v>
          </cell>
          <cell r="U19">
            <v>288.38</v>
          </cell>
          <cell r="V19">
            <v>264.17</v>
          </cell>
          <cell r="W19">
            <v>9.16</v>
          </cell>
          <cell r="X19">
            <v>10.62</v>
          </cell>
        </row>
        <row r="20">
          <cell r="B20" t="str">
            <v>กาญจนบุรี</v>
          </cell>
          <cell r="C20">
            <v>60.21</v>
          </cell>
          <cell r="D20">
            <v>57.83</v>
          </cell>
          <cell r="E20">
            <v>2.3799999999999998E-2</v>
          </cell>
          <cell r="F20">
            <v>201764</v>
          </cell>
          <cell r="G20">
            <v>194157</v>
          </cell>
          <cell r="H20">
            <v>3.92</v>
          </cell>
          <cell r="I20">
            <v>737917</v>
          </cell>
          <cell r="J20">
            <v>703897</v>
          </cell>
          <cell r="K20">
            <v>4.83</v>
          </cell>
          <cell r="L20">
            <v>705531</v>
          </cell>
          <cell r="M20">
            <v>675017</v>
          </cell>
          <cell r="N20">
            <v>4.5199999999999996</v>
          </cell>
          <cell r="O20">
            <v>32386</v>
          </cell>
          <cell r="P20">
            <v>28880</v>
          </cell>
          <cell r="Q20">
            <v>12.14</v>
          </cell>
          <cell r="R20">
            <v>1822.41</v>
          </cell>
          <cell r="S20">
            <v>1681.51</v>
          </cell>
          <cell r="T20">
            <v>8.3800000000000008</v>
          </cell>
          <cell r="U20">
            <v>1701.93</v>
          </cell>
          <cell r="V20">
            <v>1577.27</v>
          </cell>
          <cell r="W20">
            <v>7.9</v>
          </cell>
          <cell r="X20">
            <v>120.48</v>
          </cell>
        </row>
        <row r="21">
          <cell r="B21" t="str">
            <v>สมุทรสงคราม</v>
          </cell>
          <cell r="C21">
            <v>60.13</v>
          </cell>
          <cell r="D21">
            <v>56.79</v>
          </cell>
          <cell r="E21">
            <v>3.3399999999999999E-2</v>
          </cell>
          <cell r="F21">
            <v>43965</v>
          </cell>
          <cell r="G21">
            <v>41745</v>
          </cell>
          <cell r="H21">
            <v>5.32</v>
          </cell>
          <cell r="I21">
            <v>124570</v>
          </cell>
          <cell r="J21">
            <v>114930</v>
          </cell>
          <cell r="K21">
            <v>8.39</v>
          </cell>
          <cell r="L21">
            <v>120123</v>
          </cell>
          <cell r="M21">
            <v>110725</v>
          </cell>
          <cell r="N21">
            <v>8.49</v>
          </cell>
          <cell r="O21">
            <v>4447</v>
          </cell>
          <cell r="P21">
            <v>4205</v>
          </cell>
          <cell r="Q21">
            <v>5.76</v>
          </cell>
          <cell r="R21">
            <v>168.26000000000002</v>
          </cell>
          <cell r="S21">
            <v>151.46</v>
          </cell>
          <cell r="T21">
            <v>11.09</v>
          </cell>
          <cell r="U21">
            <v>162.4</v>
          </cell>
          <cell r="V21">
            <v>146.05000000000001</v>
          </cell>
          <cell r="W21">
            <v>11.19</v>
          </cell>
          <cell r="X21">
            <v>5.86</v>
          </cell>
        </row>
        <row r="22">
          <cell r="B22" t="str">
            <v>สุพรรณบุรี</v>
          </cell>
          <cell r="C22">
            <v>73.92</v>
          </cell>
          <cell r="D22">
            <v>71.97</v>
          </cell>
          <cell r="E22">
            <v>1.95E-2</v>
          </cell>
          <cell r="F22">
            <v>55220</v>
          </cell>
          <cell r="G22">
            <v>53636</v>
          </cell>
          <cell r="H22">
            <v>2.95</v>
          </cell>
          <cell r="I22">
            <v>197516</v>
          </cell>
          <cell r="J22">
            <v>189789</v>
          </cell>
          <cell r="K22">
            <v>4.07</v>
          </cell>
          <cell r="L22">
            <v>195509</v>
          </cell>
          <cell r="M22">
            <v>187853</v>
          </cell>
          <cell r="N22">
            <v>4.08</v>
          </cell>
          <cell r="O22">
            <v>2007</v>
          </cell>
          <cell r="P22">
            <v>1936</v>
          </cell>
          <cell r="Q22">
            <v>3.67</v>
          </cell>
          <cell r="R22">
            <v>292.85000000000002</v>
          </cell>
          <cell r="S22">
            <v>275.39000000000004</v>
          </cell>
          <cell r="T22">
            <v>6.34</v>
          </cell>
          <cell r="U22">
            <v>288.97000000000003</v>
          </cell>
          <cell r="V22">
            <v>271.72000000000003</v>
          </cell>
          <cell r="W22">
            <v>6.35</v>
          </cell>
          <cell r="X22">
            <v>3.88</v>
          </cell>
        </row>
        <row r="23">
          <cell r="B23" t="str">
            <v>เพชรบุรี</v>
          </cell>
          <cell r="C23">
            <v>76.47</v>
          </cell>
          <cell r="D23">
            <v>74.41</v>
          </cell>
          <cell r="E23">
            <v>2.06E-2</v>
          </cell>
          <cell r="F23">
            <v>232839</v>
          </cell>
          <cell r="G23">
            <v>226648</v>
          </cell>
          <cell r="H23">
            <v>2.73</v>
          </cell>
          <cell r="I23">
            <v>522335</v>
          </cell>
          <cell r="J23">
            <v>503572</v>
          </cell>
          <cell r="K23">
            <v>3.73</v>
          </cell>
          <cell r="L23">
            <v>492374</v>
          </cell>
          <cell r="M23">
            <v>474749</v>
          </cell>
          <cell r="N23">
            <v>3.71</v>
          </cell>
          <cell r="O23">
            <v>29961</v>
          </cell>
          <cell r="P23">
            <v>28823</v>
          </cell>
          <cell r="Q23">
            <v>3.95</v>
          </cell>
          <cell r="R23">
            <v>1719.78</v>
          </cell>
          <cell r="S23">
            <v>1623.13</v>
          </cell>
          <cell r="T23">
            <v>5.95</v>
          </cell>
          <cell r="U23">
            <v>1453.25</v>
          </cell>
          <cell r="V23">
            <v>1373.91</v>
          </cell>
          <cell r="W23">
            <v>5.77</v>
          </cell>
          <cell r="X23">
            <v>266.52999999999997</v>
          </cell>
        </row>
        <row r="24">
          <cell r="B24" t="str">
            <v>ประจวบคีรีขันธ์</v>
          </cell>
          <cell r="C24">
            <v>66.27</v>
          </cell>
          <cell r="D24">
            <v>63.86</v>
          </cell>
          <cell r="E24">
            <v>2.41E-2</v>
          </cell>
          <cell r="F24">
            <v>248572</v>
          </cell>
          <cell r="G24">
            <v>240102</v>
          </cell>
          <cell r="H24">
            <v>3.53</v>
          </cell>
          <cell r="I24">
            <v>459260</v>
          </cell>
          <cell r="J24">
            <v>442307</v>
          </cell>
          <cell r="K24">
            <v>3.83</v>
          </cell>
          <cell r="L24">
            <v>379708</v>
          </cell>
          <cell r="M24">
            <v>365549</v>
          </cell>
          <cell r="N24">
            <v>3.87</v>
          </cell>
          <cell r="O24">
            <v>79552</v>
          </cell>
          <cell r="P24">
            <v>76758</v>
          </cell>
          <cell r="Q24">
            <v>3.64</v>
          </cell>
          <cell r="R24">
            <v>2546.48</v>
          </cell>
          <cell r="S24">
            <v>2392.4700000000003</v>
          </cell>
          <cell r="T24">
            <v>6.44</v>
          </cell>
          <cell r="U24">
            <v>1584.88</v>
          </cell>
          <cell r="V24">
            <v>1480.38</v>
          </cell>
          <cell r="W24">
            <v>7.06</v>
          </cell>
          <cell r="X24">
            <v>961.6</v>
          </cell>
        </row>
        <row r="25">
          <cell r="B25" t="str">
            <v>ภาคตะวันตก</v>
          </cell>
          <cell r="C25">
            <v>64.92</v>
          </cell>
          <cell r="D25">
            <v>62.54</v>
          </cell>
          <cell r="E25">
            <v>2.38</v>
          </cell>
          <cell r="F25">
            <v>839093</v>
          </cell>
          <cell r="G25">
            <v>810015</v>
          </cell>
          <cell r="H25">
            <v>3.59</v>
          </cell>
          <cell r="I25">
            <v>2222727</v>
          </cell>
          <cell r="J25">
            <v>2126018</v>
          </cell>
          <cell r="K25">
            <v>4.55</v>
          </cell>
          <cell r="L25">
            <v>2069777</v>
          </cell>
          <cell r="M25">
            <v>1981139</v>
          </cell>
          <cell r="N25">
            <v>4.47</v>
          </cell>
          <cell r="O25">
            <v>152950</v>
          </cell>
          <cell r="P25">
            <v>144879</v>
          </cell>
          <cell r="Q25">
            <v>5.57</v>
          </cell>
          <cell r="R25">
            <v>6848.7800000000007</v>
          </cell>
          <cell r="S25">
            <v>6397.68</v>
          </cell>
          <cell r="T25">
            <v>7.05</v>
          </cell>
          <cell r="U25">
            <v>5479.81</v>
          </cell>
          <cell r="V25">
            <v>5113.5</v>
          </cell>
          <cell r="W25">
            <v>7.16</v>
          </cell>
          <cell r="X25">
            <v>1368.97</v>
          </cell>
        </row>
        <row r="26">
          <cell r="B26" t="str">
            <v>ชลบุรี</v>
          </cell>
          <cell r="C26">
            <v>75.290000000000006</v>
          </cell>
          <cell r="D26">
            <v>70.36</v>
          </cell>
          <cell r="E26">
            <v>4.9299999999999997E-2</v>
          </cell>
          <cell r="F26">
            <v>1057545</v>
          </cell>
          <cell r="G26">
            <v>1001168</v>
          </cell>
          <cell r="H26">
            <v>5.63</v>
          </cell>
          <cell r="I26">
            <v>1256781</v>
          </cell>
          <cell r="J26">
            <v>1193232</v>
          </cell>
          <cell r="K26">
            <v>5.33</v>
          </cell>
          <cell r="L26">
            <v>581094</v>
          </cell>
          <cell r="M26">
            <v>566738</v>
          </cell>
          <cell r="N26">
            <v>2.5299999999999998</v>
          </cell>
          <cell r="O26">
            <v>675687</v>
          </cell>
          <cell r="P26">
            <v>626494</v>
          </cell>
          <cell r="Q26">
            <v>7.85</v>
          </cell>
          <cell r="R26">
            <v>12910.710000000001</v>
          </cell>
          <cell r="S26">
            <v>10980.779999999999</v>
          </cell>
          <cell r="T26">
            <v>17.579999999999998</v>
          </cell>
          <cell r="U26">
            <v>3342.53</v>
          </cell>
          <cell r="V26">
            <v>3038.99</v>
          </cell>
          <cell r="W26">
            <v>9.99</v>
          </cell>
          <cell r="X26">
            <v>9568.18</v>
          </cell>
        </row>
        <row r="27">
          <cell r="B27" t="str">
            <v>จันทบุรี</v>
          </cell>
          <cell r="C27">
            <v>55.1</v>
          </cell>
          <cell r="D27">
            <v>51.83</v>
          </cell>
          <cell r="E27">
            <v>3.27E-2</v>
          </cell>
          <cell r="F27">
            <v>93558</v>
          </cell>
          <cell r="G27">
            <v>88340</v>
          </cell>
          <cell r="H27">
            <v>5.91</v>
          </cell>
          <cell r="I27">
            <v>125769</v>
          </cell>
          <cell r="J27">
            <v>117000</v>
          </cell>
          <cell r="K27">
            <v>7.49</v>
          </cell>
          <cell r="L27">
            <v>119570</v>
          </cell>
          <cell r="M27">
            <v>111061</v>
          </cell>
          <cell r="N27">
            <v>7.66</v>
          </cell>
          <cell r="O27">
            <v>6199</v>
          </cell>
          <cell r="P27">
            <v>5939</v>
          </cell>
          <cell r="Q27">
            <v>4.38</v>
          </cell>
          <cell r="R27">
            <v>418.18</v>
          </cell>
          <cell r="S27">
            <v>373.14</v>
          </cell>
          <cell r="T27">
            <v>12.07</v>
          </cell>
          <cell r="U27">
            <v>393.45</v>
          </cell>
          <cell r="V27">
            <v>350.24</v>
          </cell>
          <cell r="W27">
            <v>12.34</v>
          </cell>
          <cell r="X27">
            <v>24.73</v>
          </cell>
        </row>
        <row r="28">
          <cell r="B28" t="str">
            <v>ตราด</v>
          </cell>
          <cell r="C28">
            <v>55.09</v>
          </cell>
          <cell r="D28">
            <v>52.69</v>
          </cell>
          <cell r="E28">
            <v>2.4E-2</v>
          </cell>
          <cell r="F28">
            <v>139592</v>
          </cell>
          <cell r="G28">
            <v>134160</v>
          </cell>
          <cell r="H28">
            <v>4.05</v>
          </cell>
          <cell r="I28">
            <v>151019</v>
          </cell>
          <cell r="J28">
            <v>145141</v>
          </cell>
          <cell r="K28">
            <v>4.05</v>
          </cell>
          <cell r="L28">
            <v>126397</v>
          </cell>
          <cell r="M28">
            <v>121333</v>
          </cell>
          <cell r="N28">
            <v>4.17</v>
          </cell>
          <cell r="O28">
            <v>24622</v>
          </cell>
          <cell r="P28">
            <v>23808</v>
          </cell>
          <cell r="Q28">
            <v>3.42</v>
          </cell>
          <cell r="R28">
            <v>1138.71</v>
          </cell>
          <cell r="S28">
            <v>1050.26</v>
          </cell>
          <cell r="T28">
            <v>8.42</v>
          </cell>
          <cell r="U28">
            <v>801.43</v>
          </cell>
          <cell r="V28">
            <v>737.52</v>
          </cell>
          <cell r="W28">
            <v>8.67</v>
          </cell>
          <cell r="X28">
            <v>337.28</v>
          </cell>
        </row>
        <row r="29">
          <cell r="B29" t="str">
            <v>นครนายก</v>
          </cell>
          <cell r="C29">
            <v>67.05</v>
          </cell>
          <cell r="D29">
            <v>64.81</v>
          </cell>
          <cell r="E29">
            <v>2.2400000000000003E-2</v>
          </cell>
          <cell r="F29">
            <v>165090</v>
          </cell>
          <cell r="G29">
            <v>160142</v>
          </cell>
          <cell r="H29">
            <v>3.09</v>
          </cell>
          <cell r="I29">
            <v>271550</v>
          </cell>
          <cell r="J29">
            <v>262436</v>
          </cell>
          <cell r="K29">
            <v>3.47</v>
          </cell>
          <cell r="L29">
            <v>268992</v>
          </cell>
          <cell r="M29">
            <v>260006</v>
          </cell>
          <cell r="N29">
            <v>3.46</v>
          </cell>
          <cell r="O29">
            <v>2558</v>
          </cell>
          <cell r="P29">
            <v>2430</v>
          </cell>
          <cell r="Q29">
            <v>5.27</v>
          </cell>
          <cell r="R29">
            <v>547.29000000000008</v>
          </cell>
          <cell r="S29">
            <v>512.29999999999995</v>
          </cell>
          <cell r="T29">
            <v>6.83</v>
          </cell>
          <cell r="U29">
            <v>538.35</v>
          </cell>
          <cell r="V29">
            <v>504.12</v>
          </cell>
          <cell r="W29">
            <v>6.79</v>
          </cell>
          <cell r="X29">
            <v>8.94</v>
          </cell>
        </row>
        <row r="30">
          <cell r="B30" t="str">
            <v>ปราจีนบุรี</v>
          </cell>
          <cell r="C30">
            <v>60.9</v>
          </cell>
          <cell r="D30">
            <v>59.34</v>
          </cell>
          <cell r="E30">
            <v>1.5600000000000001E-2</v>
          </cell>
          <cell r="F30">
            <v>62025</v>
          </cell>
          <cell r="G30">
            <v>60434</v>
          </cell>
          <cell r="H30">
            <v>2.63</v>
          </cell>
          <cell r="I30">
            <v>101728</v>
          </cell>
          <cell r="J30">
            <v>97883</v>
          </cell>
          <cell r="K30">
            <v>3.93</v>
          </cell>
          <cell r="L30">
            <v>96811</v>
          </cell>
          <cell r="M30">
            <v>93217</v>
          </cell>
          <cell r="N30">
            <v>3.86</v>
          </cell>
          <cell r="O30">
            <v>4917</v>
          </cell>
          <cell r="P30">
            <v>4666</v>
          </cell>
          <cell r="Q30">
            <v>5.38</v>
          </cell>
          <cell r="R30">
            <v>295.99</v>
          </cell>
          <cell r="S30">
            <v>272.89</v>
          </cell>
          <cell r="T30">
            <v>8.4600000000000009</v>
          </cell>
          <cell r="U30">
            <v>279.98</v>
          </cell>
          <cell r="V30">
            <v>258.33</v>
          </cell>
          <cell r="W30">
            <v>8.3800000000000008</v>
          </cell>
          <cell r="X30">
            <v>16.010000000000002</v>
          </cell>
        </row>
        <row r="31">
          <cell r="B31" t="str">
            <v>ระยอง</v>
          </cell>
          <cell r="C31">
            <v>65.08</v>
          </cell>
          <cell r="D31">
            <v>63.85</v>
          </cell>
          <cell r="E31">
            <v>1.23E-2</v>
          </cell>
          <cell r="F31">
            <v>266637</v>
          </cell>
          <cell r="G31">
            <v>262068</v>
          </cell>
          <cell r="H31">
            <v>1.74</v>
          </cell>
          <cell r="I31">
            <v>502964</v>
          </cell>
          <cell r="J31">
            <v>492177</v>
          </cell>
          <cell r="K31">
            <v>2.19</v>
          </cell>
          <cell r="L31">
            <v>465424</v>
          </cell>
          <cell r="M31">
            <v>456091</v>
          </cell>
          <cell r="N31">
            <v>2.0499999999999998</v>
          </cell>
          <cell r="O31">
            <v>37540</v>
          </cell>
          <cell r="P31">
            <v>36086</v>
          </cell>
          <cell r="Q31">
            <v>4.03</v>
          </cell>
          <cell r="R31">
            <v>2356.4300000000003</v>
          </cell>
          <cell r="S31">
            <v>2226.9899999999998</v>
          </cell>
          <cell r="T31">
            <v>5.81</v>
          </cell>
          <cell r="U31">
            <v>1985.64</v>
          </cell>
          <cell r="V31">
            <v>1884.1</v>
          </cell>
          <cell r="W31">
            <v>5.39</v>
          </cell>
          <cell r="X31">
            <v>370.79</v>
          </cell>
        </row>
        <row r="32">
          <cell r="B32" t="str">
            <v>สระแก้ว</v>
          </cell>
          <cell r="C32">
            <v>52.63</v>
          </cell>
          <cell r="D32">
            <v>52.17</v>
          </cell>
          <cell r="E32">
            <v>4.5999999999999999E-3</v>
          </cell>
          <cell r="F32">
            <v>61015</v>
          </cell>
          <cell r="G32">
            <v>60739</v>
          </cell>
          <cell r="H32">
            <v>0.45</v>
          </cell>
          <cell r="I32">
            <v>152876</v>
          </cell>
          <cell r="J32">
            <v>151341</v>
          </cell>
          <cell r="K32">
            <v>1.01</v>
          </cell>
          <cell r="L32">
            <v>133330</v>
          </cell>
          <cell r="M32">
            <v>131941</v>
          </cell>
          <cell r="N32">
            <v>1.05</v>
          </cell>
          <cell r="O32">
            <v>19546</v>
          </cell>
          <cell r="P32">
            <v>19400</v>
          </cell>
          <cell r="Q32">
            <v>0.75</v>
          </cell>
          <cell r="R32">
            <v>453.13</v>
          </cell>
          <cell r="S32">
            <v>434.03000000000003</v>
          </cell>
          <cell r="T32">
            <v>4.4000000000000004</v>
          </cell>
          <cell r="U32">
            <v>413</v>
          </cell>
          <cell r="V32">
            <v>396.1</v>
          </cell>
          <cell r="W32">
            <v>4.2699999999999996</v>
          </cell>
          <cell r="X32">
            <v>40.130000000000003</v>
          </cell>
        </row>
        <row r="33">
          <cell r="B33" t="str">
            <v>ภาคตะวันออก</v>
          </cell>
          <cell r="C33">
            <v>69.400000000000006</v>
          </cell>
          <cell r="D33">
            <v>65.67</v>
          </cell>
          <cell r="E33">
            <v>3.73</v>
          </cell>
          <cell r="F33">
            <v>1845462</v>
          </cell>
          <cell r="G33">
            <v>1767051</v>
          </cell>
          <cell r="H33">
            <v>4.4400000000000004</v>
          </cell>
          <cell r="I33">
            <v>2562687</v>
          </cell>
          <cell r="J33">
            <v>2459210</v>
          </cell>
          <cell r="K33">
            <v>4.21</v>
          </cell>
          <cell r="L33">
            <v>1791618</v>
          </cell>
          <cell r="M33">
            <v>1740387</v>
          </cell>
          <cell r="N33">
            <v>2.94</v>
          </cell>
          <cell r="O33">
            <v>771069</v>
          </cell>
          <cell r="P33">
            <v>718823</v>
          </cell>
          <cell r="Q33">
            <v>7.27</v>
          </cell>
          <cell r="R33">
            <v>18120.440000000006</v>
          </cell>
          <cell r="S33">
            <v>15850.389999999998</v>
          </cell>
          <cell r="T33">
            <v>14.32</v>
          </cell>
          <cell r="U33">
            <v>7754.38</v>
          </cell>
          <cell r="V33">
            <v>7169.4</v>
          </cell>
          <cell r="W33">
            <v>8.16</v>
          </cell>
          <cell r="X33">
            <v>10366.060000000001</v>
          </cell>
        </row>
        <row r="34">
          <cell r="B34" t="str">
            <v>ภูเก็ต</v>
          </cell>
          <cell r="C34">
            <v>67.319999999999993</v>
          </cell>
          <cell r="D34">
            <v>65.69</v>
          </cell>
          <cell r="E34">
            <v>1.6299999999999999E-2</v>
          </cell>
          <cell r="F34">
            <v>744355</v>
          </cell>
          <cell r="G34">
            <v>727131</v>
          </cell>
          <cell r="H34">
            <v>2.37</v>
          </cell>
          <cell r="I34">
            <v>831839</v>
          </cell>
          <cell r="J34">
            <v>811316</v>
          </cell>
          <cell r="K34">
            <v>2.5299999999999998</v>
          </cell>
          <cell r="L34">
            <v>325276</v>
          </cell>
          <cell r="M34">
            <v>310598</v>
          </cell>
          <cell r="N34">
            <v>4.7300000000000004</v>
          </cell>
          <cell r="O34">
            <v>506563</v>
          </cell>
          <cell r="P34">
            <v>500718</v>
          </cell>
          <cell r="Q34">
            <v>1.17</v>
          </cell>
          <cell r="R34">
            <v>18393.22</v>
          </cell>
          <cell r="S34">
            <v>16476.7</v>
          </cell>
          <cell r="T34">
            <v>11.63</v>
          </cell>
          <cell r="U34">
            <v>4240.88</v>
          </cell>
          <cell r="V34">
            <v>3769.45</v>
          </cell>
          <cell r="W34">
            <v>12.51</v>
          </cell>
          <cell r="X34">
            <v>14152.34</v>
          </cell>
        </row>
        <row r="35">
          <cell r="B35" t="str">
            <v>พัทลุง</v>
          </cell>
          <cell r="C35">
            <v>61.52</v>
          </cell>
          <cell r="D35">
            <v>55.63</v>
          </cell>
          <cell r="E35">
            <v>5.8899999999999994E-2</v>
          </cell>
          <cell r="F35">
            <v>63385</v>
          </cell>
          <cell r="G35">
            <v>59570</v>
          </cell>
          <cell r="H35">
            <v>6.4</v>
          </cell>
          <cell r="I35">
            <v>97346</v>
          </cell>
          <cell r="J35">
            <v>89393</v>
          </cell>
          <cell r="K35">
            <v>8.9</v>
          </cell>
          <cell r="L35">
            <v>96418</v>
          </cell>
          <cell r="M35">
            <v>88477</v>
          </cell>
          <cell r="N35">
            <v>8.98</v>
          </cell>
          <cell r="O35">
            <v>928</v>
          </cell>
          <cell r="P35">
            <v>916</v>
          </cell>
          <cell r="Q35">
            <v>1.31</v>
          </cell>
          <cell r="R35">
            <v>294.27000000000004</v>
          </cell>
          <cell r="S35">
            <v>264.63</v>
          </cell>
          <cell r="T35">
            <v>11.2</v>
          </cell>
          <cell r="U35">
            <v>291.11</v>
          </cell>
          <cell r="V35">
            <v>261.74</v>
          </cell>
          <cell r="W35">
            <v>11.22</v>
          </cell>
          <cell r="X35">
            <v>3.16</v>
          </cell>
        </row>
        <row r="36">
          <cell r="B36" t="str">
            <v>ตรัง</v>
          </cell>
          <cell r="C36">
            <v>39.700000000000003</v>
          </cell>
          <cell r="D36">
            <v>37.270000000000003</v>
          </cell>
          <cell r="E36">
            <v>2.4300000000000002E-2</v>
          </cell>
          <cell r="F36">
            <v>56622</v>
          </cell>
          <cell r="G36">
            <v>55098</v>
          </cell>
          <cell r="H36">
            <v>2.77</v>
          </cell>
          <cell r="I36">
            <v>65297</v>
          </cell>
          <cell r="J36">
            <v>63313</v>
          </cell>
          <cell r="K36">
            <v>3.13</v>
          </cell>
          <cell r="L36">
            <v>57419</v>
          </cell>
          <cell r="M36">
            <v>55456</v>
          </cell>
          <cell r="N36">
            <v>3.54</v>
          </cell>
          <cell r="O36">
            <v>7878</v>
          </cell>
          <cell r="P36">
            <v>7857</v>
          </cell>
          <cell r="Q36">
            <v>0.27</v>
          </cell>
          <cell r="R36">
            <v>422.5</v>
          </cell>
          <cell r="S36">
            <v>387.95</v>
          </cell>
          <cell r="T36">
            <v>8.91</v>
          </cell>
          <cell r="U36">
            <v>368.78</v>
          </cell>
          <cell r="V36">
            <v>337.28</v>
          </cell>
          <cell r="W36">
            <v>9.34</v>
          </cell>
          <cell r="X36">
            <v>53.72</v>
          </cell>
        </row>
        <row r="37">
          <cell r="B37" t="str">
            <v>ระนอง</v>
          </cell>
          <cell r="C37">
            <v>47.53</v>
          </cell>
          <cell r="D37">
            <v>46.56</v>
          </cell>
          <cell r="E37">
            <v>9.7000000000000003E-3</v>
          </cell>
          <cell r="F37">
            <v>55232</v>
          </cell>
          <cell r="G37">
            <v>54140</v>
          </cell>
          <cell r="H37">
            <v>2.02</v>
          </cell>
          <cell r="I37">
            <v>68048</v>
          </cell>
          <cell r="J37">
            <v>66042</v>
          </cell>
          <cell r="K37">
            <v>3.04</v>
          </cell>
          <cell r="L37">
            <v>63456</v>
          </cell>
          <cell r="M37">
            <v>61560</v>
          </cell>
          <cell r="N37">
            <v>3.08</v>
          </cell>
          <cell r="O37">
            <v>4592</v>
          </cell>
          <cell r="P37">
            <v>4482</v>
          </cell>
          <cell r="Q37">
            <v>2.4500000000000002</v>
          </cell>
          <cell r="R37">
            <v>352.21</v>
          </cell>
          <cell r="S37">
            <v>337.28000000000003</v>
          </cell>
          <cell r="T37">
            <v>4.43</v>
          </cell>
          <cell r="U37">
            <v>318.88</v>
          </cell>
          <cell r="V37">
            <v>306.37</v>
          </cell>
          <cell r="W37">
            <v>4.08</v>
          </cell>
          <cell r="X37">
            <v>33.33</v>
          </cell>
        </row>
        <row r="38">
          <cell r="B38" t="str">
            <v>ชุมพร</v>
          </cell>
          <cell r="C38">
            <v>56.6</v>
          </cell>
          <cell r="D38">
            <v>55.33</v>
          </cell>
          <cell r="E38">
            <v>1.2699999999999999E-2</v>
          </cell>
          <cell r="F38">
            <v>106940</v>
          </cell>
          <cell r="G38">
            <v>104895</v>
          </cell>
          <cell r="H38">
            <v>1.95</v>
          </cell>
          <cell r="I38">
            <v>147771</v>
          </cell>
          <cell r="J38">
            <v>143933</v>
          </cell>
          <cell r="K38">
            <v>2.67</v>
          </cell>
          <cell r="L38">
            <v>131854</v>
          </cell>
          <cell r="M38">
            <v>128572</v>
          </cell>
          <cell r="N38">
            <v>2.5499999999999998</v>
          </cell>
          <cell r="O38">
            <v>15917</v>
          </cell>
          <cell r="P38">
            <v>15361</v>
          </cell>
          <cell r="Q38">
            <v>3.62</v>
          </cell>
          <cell r="R38">
            <v>715.17</v>
          </cell>
          <cell r="S38">
            <v>670.51</v>
          </cell>
          <cell r="T38">
            <v>6.66</v>
          </cell>
          <cell r="U38">
            <v>579.41999999999996</v>
          </cell>
          <cell r="V38">
            <v>546.14</v>
          </cell>
          <cell r="W38">
            <v>6.09</v>
          </cell>
          <cell r="X38">
            <v>135.75</v>
          </cell>
        </row>
        <row r="39">
          <cell r="B39" t="str">
            <v>ปัตตานี</v>
          </cell>
          <cell r="C39">
            <v>43.41</v>
          </cell>
          <cell r="D39">
            <v>41.51</v>
          </cell>
          <cell r="E39">
            <v>1.9E-2</v>
          </cell>
          <cell r="F39">
            <v>17346</v>
          </cell>
          <cell r="G39">
            <v>17120</v>
          </cell>
          <cell r="H39">
            <v>1.32</v>
          </cell>
          <cell r="I39">
            <v>18774</v>
          </cell>
          <cell r="J39">
            <v>18483</v>
          </cell>
          <cell r="K39">
            <v>1.57</v>
          </cell>
          <cell r="L39">
            <v>18532</v>
          </cell>
          <cell r="M39">
            <v>18264</v>
          </cell>
          <cell r="N39">
            <v>1.47</v>
          </cell>
          <cell r="O39">
            <v>242</v>
          </cell>
          <cell r="P39">
            <v>219</v>
          </cell>
          <cell r="Q39">
            <v>10.5</v>
          </cell>
          <cell r="R39">
            <v>85.149999999999991</v>
          </cell>
          <cell r="S39">
            <v>78.63</v>
          </cell>
          <cell r="T39">
            <v>8.2899999999999991</v>
          </cell>
          <cell r="U39">
            <v>84.24</v>
          </cell>
          <cell r="V39">
            <v>77.81</v>
          </cell>
          <cell r="W39">
            <v>8.26</v>
          </cell>
          <cell r="X39">
            <v>0.91</v>
          </cell>
        </row>
        <row r="40">
          <cell r="B40" t="str">
            <v>ยะลา</v>
          </cell>
          <cell r="C40">
            <v>54.81</v>
          </cell>
          <cell r="D40">
            <v>52.76</v>
          </cell>
          <cell r="E40">
            <v>2.0499999999999997E-2</v>
          </cell>
          <cell r="F40">
            <v>61035</v>
          </cell>
          <cell r="G40">
            <v>57249</v>
          </cell>
          <cell r="H40">
            <v>6.61</v>
          </cell>
          <cell r="I40">
            <v>62026</v>
          </cell>
          <cell r="J40">
            <v>58148</v>
          </cell>
          <cell r="K40">
            <v>6.67</v>
          </cell>
          <cell r="L40">
            <v>20618</v>
          </cell>
          <cell r="M40">
            <v>19364</v>
          </cell>
          <cell r="N40">
            <v>6.48</v>
          </cell>
          <cell r="O40">
            <v>41408</v>
          </cell>
          <cell r="P40">
            <v>38784</v>
          </cell>
          <cell r="Q40">
            <v>6.77</v>
          </cell>
          <cell r="R40">
            <v>307.52</v>
          </cell>
          <cell r="S40">
            <v>269.76</v>
          </cell>
          <cell r="T40">
            <v>14</v>
          </cell>
          <cell r="U40">
            <v>85.44</v>
          </cell>
          <cell r="V40">
            <v>75.430000000000007</v>
          </cell>
          <cell r="W40">
            <v>13.27</v>
          </cell>
          <cell r="X40">
            <v>222.08</v>
          </cell>
        </row>
        <row r="41">
          <cell r="B41" t="str">
            <v>นครศรีธรรมราช</v>
          </cell>
          <cell r="C41">
            <v>56.32</v>
          </cell>
          <cell r="D41">
            <v>54.65</v>
          </cell>
          <cell r="E41">
            <v>1.67E-2</v>
          </cell>
          <cell r="F41">
            <v>197391</v>
          </cell>
          <cell r="G41">
            <v>193300</v>
          </cell>
          <cell r="H41">
            <v>2.12</v>
          </cell>
          <cell r="I41">
            <v>306558</v>
          </cell>
          <cell r="J41">
            <v>294596</v>
          </cell>
          <cell r="K41">
            <v>4.0599999999999996</v>
          </cell>
          <cell r="L41">
            <v>299897</v>
          </cell>
          <cell r="M41">
            <v>288577</v>
          </cell>
          <cell r="N41">
            <v>3.92</v>
          </cell>
          <cell r="O41">
            <v>6661</v>
          </cell>
          <cell r="P41">
            <v>6019</v>
          </cell>
          <cell r="Q41">
            <v>10.67</v>
          </cell>
          <cell r="R41">
            <v>1207.44</v>
          </cell>
          <cell r="S41">
            <v>1113.21</v>
          </cell>
          <cell r="T41">
            <v>8.4600000000000009</v>
          </cell>
          <cell r="U41">
            <v>1182.69</v>
          </cell>
          <cell r="V41">
            <v>1090.46</v>
          </cell>
          <cell r="W41">
            <v>8.4600000000000009</v>
          </cell>
          <cell r="X41">
            <v>24.75</v>
          </cell>
        </row>
        <row r="42">
          <cell r="B42" t="str">
            <v>นราธิวาส</v>
          </cell>
          <cell r="C42">
            <v>50.04</v>
          </cell>
          <cell r="D42">
            <v>48.35</v>
          </cell>
          <cell r="E42">
            <v>1.6899999999999998E-2</v>
          </cell>
          <cell r="F42">
            <v>44614</v>
          </cell>
          <cell r="G42">
            <v>44066</v>
          </cell>
          <cell r="H42">
            <v>1.24</v>
          </cell>
          <cell r="I42">
            <v>46941</v>
          </cell>
          <cell r="J42">
            <v>46230</v>
          </cell>
          <cell r="K42">
            <v>1.54</v>
          </cell>
          <cell r="L42">
            <v>18260</v>
          </cell>
          <cell r="M42">
            <v>17630</v>
          </cell>
          <cell r="N42">
            <v>3.57</v>
          </cell>
          <cell r="O42">
            <v>28681</v>
          </cell>
          <cell r="P42">
            <v>28600</v>
          </cell>
          <cell r="Q42">
            <v>0.28000000000000003</v>
          </cell>
          <cell r="R42">
            <v>239.74</v>
          </cell>
          <cell r="S42">
            <v>222.09</v>
          </cell>
          <cell r="T42">
            <v>7.95</v>
          </cell>
          <cell r="U42">
            <v>82.47</v>
          </cell>
          <cell r="V42">
            <v>74.31</v>
          </cell>
          <cell r="W42">
            <v>10.98</v>
          </cell>
          <cell r="X42">
            <v>157.27000000000001</v>
          </cell>
        </row>
        <row r="43">
          <cell r="B43" t="str">
            <v>กระบี่</v>
          </cell>
          <cell r="C43">
            <v>56.59</v>
          </cell>
          <cell r="D43">
            <v>54.29</v>
          </cell>
          <cell r="E43">
            <v>2.3E-2</v>
          </cell>
          <cell r="F43">
            <v>244164</v>
          </cell>
          <cell r="G43">
            <v>233982</v>
          </cell>
          <cell r="H43">
            <v>4.3499999999999996</v>
          </cell>
          <cell r="I43">
            <v>330505</v>
          </cell>
          <cell r="J43">
            <v>308269</v>
          </cell>
          <cell r="K43">
            <v>7.21</v>
          </cell>
          <cell r="L43">
            <v>128275</v>
          </cell>
          <cell r="M43">
            <v>122814</v>
          </cell>
          <cell r="N43">
            <v>4.45</v>
          </cell>
          <cell r="O43">
            <v>202230</v>
          </cell>
          <cell r="P43">
            <v>185455</v>
          </cell>
          <cell r="Q43">
            <v>9.0500000000000007</v>
          </cell>
          <cell r="R43">
            <v>5032.87</v>
          </cell>
          <cell r="S43">
            <v>4369.46</v>
          </cell>
          <cell r="T43">
            <v>15.18</v>
          </cell>
          <cell r="U43">
            <v>1957.63</v>
          </cell>
          <cell r="V43">
            <v>1756.13</v>
          </cell>
          <cell r="W43">
            <v>11.47</v>
          </cell>
          <cell r="X43">
            <v>3075.24</v>
          </cell>
        </row>
        <row r="44">
          <cell r="B44" t="str">
            <v>สงขลา</v>
          </cell>
          <cell r="C44">
            <v>64.959999999999994</v>
          </cell>
          <cell r="D44">
            <v>62.68</v>
          </cell>
          <cell r="E44">
            <v>2.2799999999999997E-2</v>
          </cell>
          <cell r="F44">
            <v>367393</v>
          </cell>
          <cell r="G44">
            <v>360039</v>
          </cell>
          <cell r="H44">
            <v>2.04</v>
          </cell>
          <cell r="I44">
            <v>617522</v>
          </cell>
          <cell r="J44">
            <v>600559</v>
          </cell>
          <cell r="K44">
            <v>2.82</v>
          </cell>
          <cell r="L44">
            <v>386326</v>
          </cell>
          <cell r="M44">
            <v>378148</v>
          </cell>
          <cell r="N44">
            <v>2.16</v>
          </cell>
          <cell r="O44">
            <v>231196</v>
          </cell>
          <cell r="P44">
            <v>222411</v>
          </cell>
          <cell r="Q44">
            <v>3.95</v>
          </cell>
          <cell r="R44">
            <v>5403.51</v>
          </cell>
          <cell r="S44">
            <v>4811.26</v>
          </cell>
          <cell r="T44">
            <v>12.31</v>
          </cell>
          <cell r="U44">
            <v>2952.54</v>
          </cell>
          <cell r="V44">
            <v>2734.13</v>
          </cell>
          <cell r="W44">
            <v>7.99</v>
          </cell>
          <cell r="X44">
            <v>2450.9699999999998</v>
          </cell>
        </row>
        <row r="45">
          <cell r="B45" t="str">
            <v>พังงา</v>
          </cell>
          <cell r="C45">
            <v>42.49</v>
          </cell>
          <cell r="D45">
            <v>41.79</v>
          </cell>
          <cell r="E45">
            <v>6.9999999999999993E-3</v>
          </cell>
          <cell r="F45">
            <v>61408</v>
          </cell>
          <cell r="G45">
            <v>62817</v>
          </cell>
          <cell r="H45">
            <v>-2.2400000000000002</v>
          </cell>
          <cell r="I45">
            <v>225850</v>
          </cell>
          <cell r="J45">
            <v>217777</v>
          </cell>
          <cell r="K45">
            <v>3.71</v>
          </cell>
          <cell r="L45">
            <v>57063</v>
          </cell>
          <cell r="M45">
            <v>53706</v>
          </cell>
          <cell r="N45">
            <v>6.25</v>
          </cell>
          <cell r="O45">
            <v>168787</v>
          </cell>
          <cell r="P45">
            <v>164071</v>
          </cell>
          <cell r="Q45">
            <v>2.87</v>
          </cell>
          <cell r="R45">
            <v>2166.11</v>
          </cell>
          <cell r="S45">
            <v>2045.04</v>
          </cell>
          <cell r="T45">
            <v>5.92</v>
          </cell>
          <cell r="U45">
            <v>179.95</v>
          </cell>
          <cell r="V45">
            <v>177.01</v>
          </cell>
          <cell r="W45">
            <v>1.66</v>
          </cell>
          <cell r="X45">
            <v>1986.16</v>
          </cell>
        </row>
        <row r="46">
          <cell r="B46" t="str">
            <v>สุราษฎร์ธานี</v>
          </cell>
          <cell r="C46">
            <v>74.180000000000007</v>
          </cell>
          <cell r="D46">
            <v>70.87</v>
          </cell>
          <cell r="E46">
            <v>3.3099999999999997E-2</v>
          </cell>
          <cell r="F46">
            <v>474850</v>
          </cell>
          <cell r="G46">
            <v>467010</v>
          </cell>
          <cell r="H46">
            <v>1.68</v>
          </cell>
          <cell r="I46">
            <v>552115</v>
          </cell>
          <cell r="J46">
            <v>540098</v>
          </cell>
          <cell r="K46">
            <v>2.2200000000000002</v>
          </cell>
          <cell r="L46">
            <v>250675</v>
          </cell>
          <cell r="M46">
            <v>241056</v>
          </cell>
          <cell r="N46">
            <v>3.99</v>
          </cell>
          <cell r="O46">
            <v>301440</v>
          </cell>
          <cell r="P46">
            <v>299042</v>
          </cell>
          <cell r="Q46">
            <v>0.8</v>
          </cell>
          <cell r="R46">
            <v>7251.22</v>
          </cell>
          <cell r="S46">
            <v>6445.93</v>
          </cell>
          <cell r="T46">
            <v>12.49</v>
          </cell>
          <cell r="U46">
            <v>1801.93</v>
          </cell>
          <cell r="V46">
            <v>1625.96</v>
          </cell>
          <cell r="W46">
            <v>10.82</v>
          </cell>
          <cell r="X46">
            <v>5449.29</v>
          </cell>
        </row>
        <row r="47">
          <cell r="B47" t="str">
            <v>สตูล</v>
          </cell>
          <cell r="C47">
            <v>41.33</v>
          </cell>
          <cell r="D47">
            <v>38.57</v>
          </cell>
          <cell r="E47">
            <v>2.76E-2</v>
          </cell>
          <cell r="F47">
            <v>41657</v>
          </cell>
          <cell r="G47">
            <v>40261</v>
          </cell>
          <cell r="H47">
            <v>3.47</v>
          </cell>
          <cell r="I47">
            <v>71204</v>
          </cell>
          <cell r="J47">
            <v>68219</v>
          </cell>
          <cell r="K47">
            <v>4.38</v>
          </cell>
          <cell r="L47">
            <v>63091</v>
          </cell>
          <cell r="M47">
            <v>60393</v>
          </cell>
          <cell r="N47">
            <v>4.47</v>
          </cell>
          <cell r="O47">
            <v>8113</v>
          </cell>
          <cell r="P47">
            <v>7826</v>
          </cell>
          <cell r="Q47">
            <v>3.67</v>
          </cell>
          <cell r="R47">
            <v>258.83</v>
          </cell>
          <cell r="S47">
            <v>238.17000000000002</v>
          </cell>
          <cell r="T47">
            <v>8.67</v>
          </cell>
          <cell r="U47">
            <v>226.18</v>
          </cell>
          <cell r="V47">
            <v>210.49</v>
          </cell>
          <cell r="W47">
            <v>7.45</v>
          </cell>
          <cell r="X47">
            <v>32.65</v>
          </cell>
        </row>
        <row r="48">
          <cell r="B48" t="str">
            <v>ภาคใต้</v>
          </cell>
          <cell r="C48">
            <v>63.19</v>
          </cell>
          <cell r="D48">
            <v>61.1</v>
          </cell>
          <cell r="E48">
            <v>2.09</v>
          </cell>
          <cell r="F48">
            <v>2536392</v>
          </cell>
          <cell r="G48">
            <v>2476678</v>
          </cell>
          <cell r="H48">
            <v>2.41</v>
          </cell>
          <cell r="I48">
            <v>3441796</v>
          </cell>
          <cell r="J48">
            <v>3326376</v>
          </cell>
          <cell r="K48">
            <v>3.47</v>
          </cell>
          <cell r="L48">
            <v>1917160</v>
          </cell>
          <cell r="M48">
            <v>1844615</v>
          </cell>
          <cell r="N48">
            <v>3.93</v>
          </cell>
          <cell r="O48">
            <v>1524636</v>
          </cell>
          <cell r="P48">
            <v>1481761</v>
          </cell>
          <cell r="Q48">
            <v>2.89</v>
          </cell>
          <cell r="R48">
            <v>42129.760000000002</v>
          </cell>
          <cell r="S48">
            <v>37730.619999999995</v>
          </cell>
          <cell r="T48">
            <v>11.66</v>
          </cell>
          <cell r="U48">
            <v>14352.14</v>
          </cell>
          <cell r="V48">
            <v>13042.710000000001</v>
          </cell>
          <cell r="W48">
            <v>10.039999999999999</v>
          </cell>
          <cell r="X48">
            <v>27777.620000000003</v>
          </cell>
        </row>
        <row r="49">
          <cell r="B49" t="str">
            <v>กำแพงเพชร</v>
          </cell>
          <cell r="C49">
            <v>40.78</v>
          </cell>
          <cell r="D49">
            <v>39.520000000000003</v>
          </cell>
          <cell r="E49">
            <v>1.26E-2</v>
          </cell>
          <cell r="F49">
            <v>24414</v>
          </cell>
          <cell r="G49">
            <v>23951</v>
          </cell>
          <cell r="H49">
            <v>1.93</v>
          </cell>
          <cell r="I49">
            <v>42109</v>
          </cell>
          <cell r="J49">
            <v>40346</v>
          </cell>
          <cell r="K49">
            <v>4.37</v>
          </cell>
          <cell r="L49">
            <v>40832</v>
          </cell>
          <cell r="M49">
            <v>39118</v>
          </cell>
          <cell r="N49">
            <v>4.38</v>
          </cell>
          <cell r="O49">
            <v>1277</v>
          </cell>
          <cell r="P49">
            <v>1228</v>
          </cell>
          <cell r="Q49">
            <v>3.99</v>
          </cell>
          <cell r="R49">
            <v>69.680000000000007</v>
          </cell>
          <cell r="S49">
            <v>65.850000000000009</v>
          </cell>
          <cell r="T49">
            <v>5.82</v>
          </cell>
          <cell r="U49">
            <v>67.87</v>
          </cell>
          <cell r="V49">
            <v>64.17</v>
          </cell>
          <cell r="W49">
            <v>5.77</v>
          </cell>
          <cell r="X49">
            <v>1.81</v>
          </cell>
        </row>
        <row r="50">
          <cell r="B50" t="str">
            <v>เชียงราย</v>
          </cell>
          <cell r="C50">
            <v>38.57</v>
          </cell>
          <cell r="D50">
            <v>36.409999999999997</v>
          </cell>
          <cell r="E50">
            <v>2.1600000000000001E-2</v>
          </cell>
          <cell r="F50">
            <v>169089</v>
          </cell>
          <cell r="G50">
            <v>163716</v>
          </cell>
          <cell r="H50">
            <v>3.28</v>
          </cell>
          <cell r="I50">
            <v>193744</v>
          </cell>
          <cell r="J50">
            <v>186938</v>
          </cell>
          <cell r="K50">
            <v>3.64</v>
          </cell>
          <cell r="L50">
            <v>144914</v>
          </cell>
          <cell r="M50">
            <v>139017</v>
          </cell>
          <cell r="N50">
            <v>4.24</v>
          </cell>
          <cell r="O50">
            <v>48830</v>
          </cell>
          <cell r="P50">
            <v>47921</v>
          </cell>
          <cell r="Q50">
            <v>1.9</v>
          </cell>
          <cell r="R50">
            <v>1506.95</v>
          </cell>
          <cell r="S50">
            <v>1425.3600000000001</v>
          </cell>
          <cell r="T50">
            <v>5.72</v>
          </cell>
          <cell r="U50">
            <v>1002.15</v>
          </cell>
          <cell r="V50">
            <v>957.74</v>
          </cell>
          <cell r="W50">
            <v>4.6399999999999997</v>
          </cell>
          <cell r="X50">
            <v>504.8</v>
          </cell>
        </row>
        <row r="51">
          <cell r="B51" t="str">
            <v>เชียงใหม่</v>
          </cell>
          <cell r="C51">
            <v>65.47</v>
          </cell>
          <cell r="D51">
            <v>63.57</v>
          </cell>
          <cell r="E51">
            <v>1.9E-2</v>
          </cell>
          <cell r="F51">
            <v>572459</v>
          </cell>
          <cell r="G51">
            <v>559064</v>
          </cell>
          <cell r="H51">
            <v>2.4</v>
          </cell>
          <cell r="I51">
            <v>638426</v>
          </cell>
          <cell r="J51">
            <v>613687</v>
          </cell>
          <cell r="K51">
            <v>4.03</v>
          </cell>
          <cell r="L51">
            <v>396980</v>
          </cell>
          <cell r="M51">
            <v>384964</v>
          </cell>
          <cell r="N51">
            <v>3.12</v>
          </cell>
          <cell r="O51">
            <v>241446</v>
          </cell>
          <cell r="P51">
            <v>228723</v>
          </cell>
          <cell r="Q51">
            <v>5.56</v>
          </cell>
          <cell r="R51">
            <v>6824.82</v>
          </cell>
          <cell r="S51">
            <v>6277.71</v>
          </cell>
          <cell r="T51">
            <v>8.7200000000000006</v>
          </cell>
          <cell r="U51">
            <v>3515.02</v>
          </cell>
          <cell r="V51">
            <v>3314.07</v>
          </cell>
          <cell r="W51">
            <v>6.06</v>
          </cell>
          <cell r="X51">
            <v>3309.8</v>
          </cell>
        </row>
        <row r="52">
          <cell r="B52" t="str">
            <v>พิจิตร</v>
          </cell>
          <cell r="C52">
            <v>50.34</v>
          </cell>
          <cell r="D52">
            <v>49.18</v>
          </cell>
          <cell r="E52">
            <v>1.1599999999999999E-2</v>
          </cell>
          <cell r="F52">
            <v>33740</v>
          </cell>
          <cell r="G52">
            <v>33148</v>
          </cell>
          <cell r="H52">
            <v>1.79</v>
          </cell>
          <cell r="I52">
            <v>84488</v>
          </cell>
          <cell r="J52">
            <v>81808</v>
          </cell>
          <cell r="K52">
            <v>3.28</v>
          </cell>
          <cell r="L52">
            <v>84099</v>
          </cell>
          <cell r="M52">
            <v>81443</v>
          </cell>
          <cell r="N52">
            <v>3.26</v>
          </cell>
          <cell r="O52">
            <v>389</v>
          </cell>
          <cell r="P52">
            <v>365</v>
          </cell>
          <cell r="Q52">
            <v>6.58</v>
          </cell>
          <cell r="R52">
            <v>115.84</v>
          </cell>
          <cell r="S52">
            <v>108.67999999999999</v>
          </cell>
          <cell r="T52">
            <v>6.59</v>
          </cell>
          <cell r="U52">
            <v>115.45</v>
          </cell>
          <cell r="V52">
            <v>108.33</v>
          </cell>
          <cell r="W52">
            <v>6.57</v>
          </cell>
          <cell r="X52">
            <v>0.39</v>
          </cell>
        </row>
        <row r="53">
          <cell r="B53" t="str">
            <v>นครสวรรค์</v>
          </cell>
          <cell r="C53">
            <v>45.2</v>
          </cell>
          <cell r="D53">
            <v>43.37</v>
          </cell>
          <cell r="E53">
            <v>1.83E-2</v>
          </cell>
          <cell r="F53">
            <v>55530</v>
          </cell>
          <cell r="G53">
            <v>54035</v>
          </cell>
          <cell r="H53">
            <v>2.77</v>
          </cell>
          <cell r="I53">
            <v>83536</v>
          </cell>
          <cell r="J53">
            <v>80498</v>
          </cell>
          <cell r="K53">
            <v>3.77</v>
          </cell>
          <cell r="L53">
            <v>81975</v>
          </cell>
          <cell r="M53">
            <v>79027</v>
          </cell>
          <cell r="N53">
            <v>3.73</v>
          </cell>
          <cell r="O53">
            <v>1561</v>
          </cell>
          <cell r="P53">
            <v>1471</v>
          </cell>
          <cell r="Q53">
            <v>6.12</v>
          </cell>
          <cell r="R53">
            <v>148.84</v>
          </cell>
          <cell r="S53">
            <v>142.45000000000002</v>
          </cell>
          <cell r="T53">
            <v>4.49</v>
          </cell>
          <cell r="U53">
            <v>146.44</v>
          </cell>
          <cell r="V53">
            <v>140.18</v>
          </cell>
          <cell r="W53">
            <v>4.47</v>
          </cell>
          <cell r="X53">
            <v>2.4</v>
          </cell>
        </row>
        <row r="54">
          <cell r="B54" t="str">
            <v>ตาก</v>
          </cell>
          <cell r="C54">
            <v>52.9</v>
          </cell>
          <cell r="D54">
            <v>48.74</v>
          </cell>
          <cell r="E54">
            <v>4.1599999999999998E-2</v>
          </cell>
          <cell r="F54">
            <v>102357</v>
          </cell>
          <cell r="G54">
            <v>97218</v>
          </cell>
          <cell r="H54">
            <v>5.29</v>
          </cell>
          <cell r="I54">
            <v>128074</v>
          </cell>
          <cell r="J54">
            <v>121161</v>
          </cell>
          <cell r="K54">
            <v>5.71</v>
          </cell>
          <cell r="L54">
            <v>123813</v>
          </cell>
          <cell r="M54">
            <v>117102</v>
          </cell>
          <cell r="N54">
            <v>5.73</v>
          </cell>
          <cell r="O54">
            <v>4261</v>
          </cell>
          <cell r="P54">
            <v>4059</v>
          </cell>
          <cell r="Q54">
            <v>4.9800000000000004</v>
          </cell>
          <cell r="R54">
            <v>411.15</v>
          </cell>
          <cell r="S54">
            <v>386.58000000000004</v>
          </cell>
          <cell r="T54">
            <v>6.36</v>
          </cell>
          <cell r="U54">
            <v>401.26</v>
          </cell>
          <cell r="V54">
            <v>377.36</v>
          </cell>
          <cell r="W54">
            <v>6.33</v>
          </cell>
          <cell r="X54">
            <v>9.89</v>
          </cell>
        </row>
        <row r="55">
          <cell r="B55" t="str">
            <v>พิษณุโลก</v>
          </cell>
          <cell r="C55">
            <v>54.73</v>
          </cell>
          <cell r="D55">
            <v>53.47</v>
          </cell>
          <cell r="E55">
            <v>1.26E-2</v>
          </cell>
          <cell r="F55">
            <v>140038</v>
          </cell>
          <cell r="G55">
            <v>137504</v>
          </cell>
          <cell r="H55">
            <v>1.84</v>
          </cell>
          <cell r="I55">
            <v>223771</v>
          </cell>
          <cell r="J55">
            <v>213708</v>
          </cell>
          <cell r="K55">
            <v>4.71</v>
          </cell>
          <cell r="L55">
            <v>212272</v>
          </cell>
          <cell r="M55">
            <v>202643</v>
          </cell>
          <cell r="N55">
            <v>4.75</v>
          </cell>
          <cell r="O55">
            <v>11499</v>
          </cell>
          <cell r="P55">
            <v>11065</v>
          </cell>
          <cell r="Q55">
            <v>3.92</v>
          </cell>
          <cell r="R55">
            <v>521.14</v>
          </cell>
          <cell r="S55">
            <v>476.27</v>
          </cell>
          <cell r="T55">
            <v>9.42</v>
          </cell>
          <cell r="U55">
            <v>481.13</v>
          </cell>
          <cell r="V55">
            <v>440.64</v>
          </cell>
          <cell r="W55">
            <v>9.19</v>
          </cell>
          <cell r="X55">
            <v>40.01</v>
          </cell>
        </row>
        <row r="56">
          <cell r="B56" t="str">
            <v>พะเยา</v>
          </cell>
          <cell r="C56">
            <v>40.270000000000003</v>
          </cell>
          <cell r="D56">
            <v>36.799999999999997</v>
          </cell>
          <cell r="E56">
            <v>3.4700000000000002E-2</v>
          </cell>
          <cell r="F56">
            <v>17534</v>
          </cell>
          <cell r="G56">
            <v>16700</v>
          </cell>
          <cell r="H56">
            <v>4.99</v>
          </cell>
          <cell r="I56">
            <v>50055</v>
          </cell>
          <cell r="J56">
            <v>47180</v>
          </cell>
          <cell r="K56">
            <v>6.09</v>
          </cell>
          <cell r="L56">
            <v>48896</v>
          </cell>
          <cell r="M56">
            <v>46096</v>
          </cell>
          <cell r="N56">
            <v>6.07</v>
          </cell>
          <cell r="O56">
            <v>1159</v>
          </cell>
          <cell r="P56">
            <v>1084</v>
          </cell>
          <cell r="Q56">
            <v>6.92</v>
          </cell>
          <cell r="R56">
            <v>110.2</v>
          </cell>
          <cell r="S56">
            <v>103.07000000000001</v>
          </cell>
          <cell r="T56">
            <v>6.92</v>
          </cell>
          <cell r="U56">
            <v>108.86</v>
          </cell>
          <cell r="V56">
            <v>101.84</v>
          </cell>
          <cell r="W56">
            <v>6.89</v>
          </cell>
          <cell r="X56">
            <v>1.34</v>
          </cell>
        </row>
        <row r="57">
          <cell r="B57" t="str">
            <v>เพชรบูรณ์</v>
          </cell>
          <cell r="C57">
            <v>43.18</v>
          </cell>
          <cell r="D57">
            <v>40.369999999999997</v>
          </cell>
          <cell r="E57">
            <v>2.81E-2</v>
          </cell>
          <cell r="F57">
            <v>95918</v>
          </cell>
          <cell r="G57">
            <v>92290</v>
          </cell>
          <cell r="H57">
            <v>3.93</v>
          </cell>
          <cell r="I57">
            <v>120056</v>
          </cell>
          <cell r="J57">
            <v>114507</v>
          </cell>
          <cell r="K57">
            <v>4.8499999999999996</v>
          </cell>
          <cell r="L57">
            <v>118206</v>
          </cell>
          <cell r="M57">
            <v>112754</v>
          </cell>
          <cell r="N57">
            <v>4.84</v>
          </cell>
          <cell r="O57">
            <v>1850</v>
          </cell>
          <cell r="P57">
            <v>1753</v>
          </cell>
          <cell r="Q57">
            <v>5.53</v>
          </cell>
          <cell r="R57">
            <v>332.75</v>
          </cell>
          <cell r="S57">
            <v>302.92</v>
          </cell>
          <cell r="T57">
            <v>9.85</v>
          </cell>
          <cell r="U57">
            <v>324.82</v>
          </cell>
          <cell r="V57">
            <v>296.19</v>
          </cell>
          <cell r="W57">
            <v>9.67</v>
          </cell>
          <cell r="X57">
            <v>7.93</v>
          </cell>
        </row>
        <row r="58">
          <cell r="B58" t="str">
            <v>แพร่</v>
          </cell>
          <cell r="C58">
            <v>42.7</v>
          </cell>
          <cell r="D58">
            <v>39.21</v>
          </cell>
          <cell r="E58">
            <v>3.49E-2</v>
          </cell>
          <cell r="F58">
            <v>25826</v>
          </cell>
          <cell r="G58">
            <v>24652</v>
          </cell>
          <cell r="H58">
            <v>4.76</v>
          </cell>
          <cell r="I58">
            <v>59827</v>
          </cell>
          <cell r="J58">
            <v>56066</v>
          </cell>
          <cell r="K58">
            <v>6.71</v>
          </cell>
          <cell r="L58">
            <v>57389</v>
          </cell>
          <cell r="M58">
            <v>53780</v>
          </cell>
          <cell r="N58">
            <v>6.71</v>
          </cell>
          <cell r="O58">
            <v>2438</v>
          </cell>
          <cell r="P58">
            <v>2286</v>
          </cell>
          <cell r="Q58">
            <v>6.65</v>
          </cell>
          <cell r="R58">
            <v>102.8</v>
          </cell>
          <cell r="S58">
            <v>95.91</v>
          </cell>
          <cell r="T58">
            <v>7.18</v>
          </cell>
          <cell r="U58">
            <v>97.67</v>
          </cell>
          <cell r="V58">
            <v>91.11</v>
          </cell>
          <cell r="W58">
            <v>7.2</v>
          </cell>
          <cell r="X58">
            <v>5.13</v>
          </cell>
        </row>
        <row r="59">
          <cell r="B59" t="str">
            <v>ลำปาง</v>
          </cell>
          <cell r="C59">
            <v>46.85</v>
          </cell>
          <cell r="D59">
            <v>44.72</v>
          </cell>
          <cell r="E59">
            <v>2.1299999999999999E-2</v>
          </cell>
          <cell r="F59">
            <v>29548</v>
          </cell>
          <cell r="G59">
            <v>28645</v>
          </cell>
          <cell r="H59">
            <v>3.15</v>
          </cell>
          <cell r="I59">
            <v>67929</v>
          </cell>
          <cell r="J59">
            <v>65276</v>
          </cell>
          <cell r="K59">
            <v>4.0599999999999996</v>
          </cell>
          <cell r="L59">
            <v>62907</v>
          </cell>
          <cell r="M59">
            <v>60418</v>
          </cell>
          <cell r="N59">
            <v>4.12</v>
          </cell>
          <cell r="O59">
            <v>5022</v>
          </cell>
          <cell r="P59">
            <v>4858</v>
          </cell>
          <cell r="Q59">
            <v>3.38</v>
          </cell>
          <cell r="R59">
            <v>227.7</v>
          </cell>
          <cell r="S59">
            <v>217.67999999999998</v>
          </cell>
          <cell r="T59">
            <v>4.5999999999999996</v>
          </cell>
          <cell r="U59">
            <v>211.66</v>
          </cell>
          <cell r="V59">
            <v>202.26</v>
          </cell>
          <cell r="W59">
            <v>4.6500000000000004</v>
          </cell>
          <cell r="X59">
            <v>16.04</v>
          </cell>
        </row>
        <row r="60">
          <cell r="B60" t="str">
            <v>ลำพูน</v>
          </cell>
          <cell r="C60">
            <v>43.38</v>
          </cell>
          <cell r="D60">
            <v>42.23</v>
          </cell>
          <cell r="E60">
            <v>1.15E-2</v>
          </cell>
          <cell r="F60">
            <v>14584</v>
          </cell>
          <cell r="G60">
            <v>14307</v>
          </cell>
          <cell r="H60">
            <v>1.94</v>
          </cell>
          <cell r="I60">
            <v>73491</v>
          </cell>
          <cell r="J60">
            <v>71238</v>
          </cell>
          <cell r="K60">
            <v>3.16</v>
          </cell>
          <cell r="L60">
            <v>71144</v>
          </cell>
          <cell r="M60">
            <v>68946</v>
          </cell>
          <cell r="N60">
            <v>3.19</v>
          </cell>
          <cell r="O60">
            <v>2347</v>
          </cell>
          <cell r="P60">
            <v>2292</v>
          </cell>
          <cell r="Q60">
            <v>2.4</v>
          </cell>
          <cell r="R60">
            <v>75.919999999999987</v>
          </cell>
          <cell r="S60">
            <v>72.95</v>
          </cell>
          <cell r="T60">
            <v>4.07</v>
          </cell>
          <cell r="U60">
            <v>73.959999999999994</v>
          </cell>
          <cell r="V60">
            <v>71.06</v>
          </cell>
          <cell r="W60">
            <v>4.08</v>
          </cell>
          <cell r="X60">
            <v>1.96</v>
          </cell>
        </row>
        <row r="61">
          <cell r="B61" t="str">
            <v>แม่ฮ่องสอน</v>
          </cell>
          <cell r="C61">
            <v>32.01</v>
          </cell>
          <cell r="D61">
            <v>29.44</v>
          </cell>
          <cell r="E61">
            <v>2.5699999999999997E-2</v>
          </cell>
          <cell r="F61">
            <v>29968</v>
          </cell>
          <cell r="G61">
            <v>29016</v>
          </cell>
          <cell r="H61">
            <v>3.28</v>
          </cell>
          <cell r="I61">
            <v>31297</v>
          </cell>
          <cell r="J61">
            <v>30027</v>
          </cell>
          <cell r="K61">
            <v>4.2300000000000004</v>
          </cell>
          <cell r="L61">
            <v>19504</v>
          </cell>
          <cell r="M61">
            <v>18543</v>
          </cell>
          <cell r="N61">
            <v>5.18</v>
          </cell>
          <cell r="O61">
            <v>11793</v>
          </cell>
          <cell r="P61">
            <v>11484</v>
          </cell>
          <cell r="Q61">
            <v>2.69</v>
          </cell>
          <cell r="R61">
            <v>165.01</v>
          </cell>
          <cell r="S61">
            <v>157.91</v>
          </cell>
          <cell r="T61">
            <v>4.5</v>
          </cell>
          <cell r="U61">
            <v>75.23</v>
          </cell>
          <cell r="V61">
            <v>71.22</v>
          </cell>
          <cell r="W61">
            <v>5.63</v>
          </cell>
          <cell r="X61">
            <v>89.78</v>
          </cell>
        </row>
        <row r="62">
          <cell r="B62" t="str">
            <v>อุตรดิตถ์</v>
          </cell>
          <cell r="C62">
            <v>45.26</v>
          </cell>
          <cell r="D62">
            <v>42.78</v>
          </cell>
          <cell r="E62">
            <v>2.4799999999999999E-2</v>
          </cell>
          <cell r="F62">
            <v>34582</v>
          </cell>
          <cell r="G62">
            <v>33590</v>
          </cell>
          <cell r="H62">
            <v>2.95</v>
          </cell>
          <cell r="I62">
            <v>77058</v>
          </cell>
          <cell r="J62">
            <v>74145</v>
          </cell>
          <cell r="K62">
            <v>3.93</v>
          </cell>
          <cell r="L62">
            <v>76171</v>
          </cell>
          <cell r="M62">
            <v>73283</v>
          </cell>
          <cell r="N62">
            <v>3.94</v>
          </cell>
          <cell r="O62">
            <v>887</v>
          </cell>
          <cell r="P62">
            <v>862</v>
          </cell>
          <cell r="Q62">
            <v>2.9</v>
          </cell>
          <cell r="R62">
            <v>153.85</v>
          </cell>
          <cell r="S62">
            <v>145.74</v>
          </cell>
          <cell r="T62">
            <v>5.56</v>
          </cell>
          <cell r="U62">
            <v>152.72999999999999</v>
          </cell>
          <cell r="V62">
            <v>144.66</v>
          </cell>
          <cell r="W62">
            <v>5.58</v>
          </cell>
          <cell r="X62">
            <v>1.1200000000000001</v>
          </cell>
        </row>
        <row r="63">
          <cell r="B63" t="str">
            <v>อุทัยธานี</v>
          </cell>
          <cell r="C63">
            <v>42.64</v>
          </cell>
          <cell r="D63">
            <v>41.68</v>
          </cell>
          <cell r="E63">
            <v>9.5999999999999992E-3</v>
          </cell>
          <cell r="F63">
            <v>20375</v>
          </cell>
          <cell r="G63">
            <v>20072</v>
          </cell>
          <cell r="H63">
            <v>1.51</v>
          </cell>
          <cell r="I63">
            <v>40175</v>
          </cell>
          <cell r="J63">
            <v>38385</v>
          </cell>
          <cell r="K63">
            <v>4.66</v>
          </cell>
          <cell r="L63">
            <v>39687</v>
          </cell>
          <cell r="M63">
            <v>37912</v>
          </cell>
          <cell r="N63">
            <v>4.68</v>
          </cell>
          <cell r="O63">
            <v>488</v>
          </cell>
          <cell r="P63">
            <v>473</v>
          </cell>
          <cell r="Q63">
            <v>3.17</v>
          </cell>
          <cell r="R63">
            <v>64.22</v>
          </cell>
          <cell r="S63">
            <v>60.53</v>
          </cell>
          <cell r="T63">
            <v>6.1</v>
          </cell>
          <cell r="U63">
            <v>62.76</v>
          </cell>
          <cell r="V63">
            <v>59.13</v>
          </cell>
          <cell r="W63">
            <v>6.14</v>
          </cell>
          <cell r="X63">
            <v>1.46</v>
          </cell>
        </row>
        <row r="64">
          <cell r="B64" t="str">
            <v>สุโขทัย</v>
          </cell>
          <cell r="C64">
            <v>52.12</v>
          </cell>
          <cell r="D64">
            <v>49.73</v>
          </cell>
          <cell r="E64">
            <v>2.3900000000000001E-2</v>
          </cell>
          <cell r="F64">
            <v>53094</v>
          </cell>
          <cell r="G64">
            <v>51471</v>
          </cell>
          <cell r="H64">
            <v>3.15</v>
          </cell>
          <cell r="I64">
            <v>81696</v>
          </cell>
          <cell r="J64">
            <v>78862</v>
          </cell>
          <cell r="K64">
            <v>3.59</v>
          </cell>
          <cell r="L64">
            <v>49052</v>
          </cell>
          <cell r="M64">
            <v>46943</v>
          </cell>
          <cell r="N64">
            <v>4.49</v>
          </cell>
          <cell r="O64">
            <v>32644</v>
          </cell>
          <cell r="P64">
            <v>31919</v>
          </cell>
          <cell r="Q64">
            <v>2.27</v>
          </cell>
          <cell r="R64">
            <v>187.18</v>
          </cell>
          <cell r="S64">
            <v>171.09</v>
          </cell>
          <cell r="T64">
            <v>9.4</v>
          </cell>
          <cell r="U64">
            <v>93.38</v>
          </cell>
          <cell r="V64">
            <v>88.53</v>
          </cell>
          <cell r="W64">
            <v>5.48</v>
          </cell>
          <cell r="X64">
            <v>93.8</v>
          </cell>
        </row>
        <row r="65">
          <cell r="B65" t="str">
            <v>น่าน</v>
          </cell>
          <cell r="C65">
            <v>50.49</v>
          </cell>
          <cell r="D65">
            <v>46.08</v>
          </cell>
          <cell r="E65">
            <v>4.41E-2</v>
          </cell>
          <cell r="F65">
            <v>34719</v>
          </cell>
          <cell r="G65">
            <v>32847</v>
          </cell>
          <cell r="H65">
            <v>5.7</v>
          </cell>
          <cell r="I65">
            <v>46221</v>
          </cell>
          <cell r="J65">
            <v>43408</v>
          </cell>
          <cell r="K65">
            <v>6.48</v>
          </cell>
          <cell r="L65">
            <v>45055</v>
          </cell>
          <cell r="M65">
            <v>42299</v>
          </cell>
          <cell r="N65">
            <v>6.52</v>
          </cell>
          <cell r="O65">
            <v>1166</v>
          </cell>
          <cell r="P65">
            <v>1109</v>
          </cell>
          <cell r="Q65">
            <v>5.14</v>
          </cell>
          <cell r="R65">
            <v>105.9</v>
          </cell>
          <cell r="S65">
            <v>98.84</v>
          </cell>
          <cell r="T65">
            <v>7.14</v>
          </cell>
          <cell r="U65">
            <v>102.14</v>
          </cell>
          <cell r="V65">
            <v>95.3</v>
          </cell>
          <cell r="W65">
            <v>7.18</v>
          </cell>
          <cell r="X65">
            <v>3.76</v>
          </cell>
        </row>
        <row r="66">
          <cell r="B66" t="str">
            <v>ภาคเหนือ</v>
          </cell>
          <cell r="C66">
            <v>51.67</v>
          </cell>
          <cell r="D66">
            <v>49.45</v>
          </cell>
          <cell r="E66">
            <v>2.2200000000000002</v>
          </cell>
          <cell r="F66">
            <v>1453775</v>
          </cell>
          <cell r="G66">
            <v>1412226</v>
          </cell>
          <cell r="H66">
            <v>2.94</v>
          </cell>
          <cell r="I66">
            <v>2041953</v>
          </cell>
          <cell r="J66">
            <v>1957240</v>
          </cell>
          <cell r="K66">
            <v>4.33</v>
          </cell>
          <cell r="L66">
            <v>1672896</v>
          </cell>
          <cell r="M66">
            <v>1604288</v>
          </cell>
          <cell r="N66">
            <v>4.28</v>
          </cell>
          <cell r="O66">
            <v>369057</v>
          </cell>
          <cell r="P66">
            <v>352952</v>
          </cell>
          <cell r="Q66">
            <v>4.5599999999999996</v>
          </cell>
          <cell r="R66">
            <v>11123.95</v>
          </cell>
          <cell r="S66">
            <v>10309.540000000003</v>
          </cell>
          <cell r="T66">
            <v>7.9</v>
          </cell>
          <cell r="U66">
            <v>7032.5299999999988</v>
          </cell>
          <cell r="V66">
            <v>6623.7900000000009</v>
          </cell>
          <cell r="W66">
            <v>6.17</v>
          </cell>
          <cell r="X66">
            <v>4091.420000000001</v>
          </cell>
        </row>
        <row r="67">
          <cell r="B67" t="str">
            <v>กาฬสินธุ์</v>
          </cell>
          <cell r="C67">
            <v>49.25</v>
          </cell>
          <cell r="D67">
            <v>48.19</v>
          </cell>
          <cell r="E67">
            <v>1.06E-2</v>
          </cell>
          <cell r="F67">
            <v>12391</v>
          </cell>
          <cell r="G67">
            <v>12240</v>
          </cell>
          <cell r="H67">
            <v>1.23</v>
          </cell>
          <cell r="I67">
            <v>61870</v>
          </cell>
          <cell r="J67">
            <v>60569</v>
          </cell>
          <cell r="K67">
            <v>2.15</v>
          </cell>
          <cell r="L67">
            <v>61608</v>
          </cell>
          <cell r="M67">
            <v>60316</v>
          </cell>
          <cell r="N67">
            <v>2.14</v>
          </cell>
          <cell r="O67">
            <v>262</v>
          </cell>
          <cell r="P67">
            <v>253</v>
          </cell>
          <cell r="Q67">
            <v>3.56</v>
          </cell>
          <cell r="R67">
            <v>81.33</v>
          </cell>
          <cell r="S67">
            <v>77.72</v>
          </cell>
          <cell r="T67">
            <v>4.6399999999999997</v>
          </cell>
          <cell r="U67">
            <v>80.849999999999994</v>
          </cell>
          <cell r="V67">
            <v>77.27</v>
          </cell>
          <cell r="W67">
            <v>4.63</v>
          </cell>
          <cell r="X67">
            <v>0.48</v>
          </cell>
        </row>
        <row r="68">
          <cell r="B68" t="str">
            <v>ขอนแก่น</v>
          </cell>
          <cell r="C68">
            <v>57.18</v>
          </cell>
          <cell r="D68">
            <v>55.78</v>
          </cell>
          <cell r="E68">
            <v>1.3999999999999999E-2</v>
          </cell>
          <cell r="F68">
            <v>174261</v>
          </cell>
          <cell r="G68">
            <v>171650</v>
          </cell>
          <cell r="H68">
            <v>1.52</v>
          </cell>
          <cell r="I68">
            <v>295673</v>
          </cell>
          <cell r="J68">
            <v>291227</v>
          </cell>
          <cell r="K68">
            <v>1.53</v>
          </cell>
          <cell r="L68">
            <v>287786</v>
          </cell>
          <cell r="M68">
            <v>283541</v>
          </cell>
          <cell r="N68">
            <v>1.5</v>
          </cell>
          <cell r="O68">
            <v>7887</v>
          </cell>
          <cell r="P68">
            <v>7686</v>
          </cell>
          <cell r="Q68">
            <v>2.62</v>
          </cell>
          <cell r="R68">
            <v>1040.6400000000001</v>
          </cell>
          <cell r="S68">
            <v>964.9799999999999</v>
          </cell>
          <cell r="T68">
            <v>7.84</v>
          </cell>
          <cell r="U68">
            <v>1015.57</v>
          </cell>
          <cell r="V68">
            <v>941.68</v>
          </cell>
          <cell r="W68">
            <v>7.85</v>
          </cell>
          <cell r="X68">
            <v>25.07</v>
          </cell>
        </row>
        <row r="69">
          <cell r="B69" t="str">
            <v>ชัยภูมิ</v>
          </cell>
          <cell r="C69">
            <v>60.33</v>
          </cell>
          <cell r="D69">
            <v>58.47</v>
          </cell>
          <cell r="E69">
            <v>1.8600000000000002E-2</v>
          </cell>
          <cell r="F69">
            <v>74579</v>
          </cell>
          <cell r="G69">
            <v>72937</v>
          </cell>
          <cell r="H69">
            <v>2.25</v>
          </cell>
          <cell r="I69">
            <v>192070</v>
          </cell>
          <cell r="J69">
            <v>185883</v>
          </cell>
          <cell r="K69">
            <v>3.33</v>
          </cell>
          <cell r="L69">
            <v>191358</v>
          </cell>
          <cell r="M69">
            <v>185187</v>
          </cell>
          <cell r="N69">
            <v>3.33</v>
          </cell>
          <cell r="O69">
            <v>712</v>
          </cell>
          <cell r="P69">
            <v>696</v>
          </cell>
          <cell r="Q69">
            <v>2.2999999999999998</v>
          </cell>
          <cell r="R69">
            <v>160.84</v>
          </cell>
          <cell r="S69">
            <v>150.56</v>
          </cell>
          <cell r="T69">
            <v>6.83</v>
          </cell>
          <cell r="U69">
            <v>159.25</v>
          </cell>
          <cell r="V69">
            <v>149.06</v>
          </cell>
          <cell r="W69">
            <v>6.84</v>
          </cell>
          <cell r="X69">
            <v>1.59</v>
          </cell>
        </row>
        <row r="70">
          <cell r="B70" t="str">
            <v>นครพนม</v>
          </cell>
          <cell r="C70">
            <v>55.47</v>
          </cell>
          <cell r="D70">
            <v>53.07</v>
          </cell>
          <cell r="E70">
            <v>2.4E-2</v>
          </cell>
          <cell r="F70">
            <v>35562</v>
          </cell>
          <cell r="G70">
            <v>34597</v>
          </cell>
          <cell r="H70">
            <v>2.79</v>
          </cell>
          <cell r="I70">
            <v>88128</v>
          </cell>
          <cell r="J70">
            <v>85266</v>
          </cell>
          <cell r="K70">
            <v>3.36</v>
          </cell>
          <cell r="L70">
            <v>81780</v>
          </cell>
          <cell r="M70">
            <v>79268</v>
          </cell>
          <cell r="N70">
            <v>3.17</v>
          </cell>
          <cell r="O70">
            <v>6348</v>
          </cell>
          <cell r="P70">
            <v>5998</v>
          </cell>
          <cell r="Q70">
            <v>5.84</v>
          </cell>
          <cell r="R70">
            <v>152.51000000000002</v>
          </cell>
          <cell r="S70">
            <v>141.92999999999998</v>
          </cell>
          <cell r="T70">
            <v>7.45</v>
          </cell>
          <cell r="U70">
            <v>144.05000000000001</v>
          </cell>
          <cell r="V70">
            <v>134.16999999999999</v>
          </cell>
          <cell r="W70">
            <v>7.36</v>
          </cell>
          <cell r="X70">
            <v>8.4600000000000009</v>
          </cell>
        </row>
        <row r="71">
          <cell r="B71" t="str">
            <v>นครราชสีมา</v>
          </cell>
          <cell r="C71">
            <v>61.51</v>
          </cell>
          <cell r="D71">
            <v>57</v>
          </cell>
          <cell r="E71">
            <v>4.5100000000000001E-2</v>
          </cell>
          <cell r="F71">
            <v>397029</v>
          </cell>
          <cell r="G71">
            <v>366948</v>
          </cell>
          <cell r="H71">
            <v>8.1999999999999993</v>
          </cell>
          <cell r="I71">
            <v>692556</v>
          </cell>
          <cell r="J71">
            <v>654133</v>
          </cell>
          <cell r="K71">
            <v>5.87</v>
          </cell>
          <cell r="L71">
            <v>679775</v>
          </cell>
          <cell r="M71">
            <v>642234</v>
          </cell>
          <cell r="N71">
            <v>5.85</v>
          </cell>
          <cell r="O71">
            <v>12781</v>
          </cell>
          <cell r="P71">
            <v>11899</v>
          </cell>
          <cell r="Q71">
            <v>7.41</v>
          </cell>
          <cell r="R71">
            <v>1728.87</v>
          </cell>
          <cell r="S71">
            <v>1567.43</v>
          </cell>
          <cell r="T71">
            <v>10.3</v>
          </cell>
          <cell r="U71">
            <v>1677.29</v>
          </cell>
          <cell r="V71">
            <v>1522.05</v>
          </cell>
          <cell r="W71">
            <v>10.199999999999999</v>
          </cell>
          <cell r="X71">
            <v>51.58</v>
          </cell>
        </row>
        <row r="72">
          <cell r="B72" t="str">
            <v>บุรีรัมย์</v>
          </cell>
          <cell r="C72">
            <v>44.82</v>
          </cell>
          <cell r="D72">
            <v>41.32</v>
          </cell>
          <cell r="E72">
            <v>3.5000000000000003E-2</v>
          </cell>
          <cell r="F72">
            <v>68433</v>
          </cell>
          <cell r="G72">
            <v>62119</v>
          </cell>
          <cell r="H72">
            <v>10.16</v>
          </cell>
          <cell r="I72">
            <v>113783</v>
          </cell>
          <cell r="J72">
            <v>102689</v>
          </cell>
          <cell r="K72">
            <v>10.8</v>
          </cell>
          <cell r="L72">
            <v>110255</v>
          </cell>
          <cell r="M72">
            <v>99547</v>
          </cell>
          <cell r="N72">
            <v>10.76</v>
          </cell>
          <cell r="O72">
            <v>3528</v>
          </cell>
          <cell r="P72">
            <v>3142</v>
          </cell>
          <cell r="Q72">
            <v>12.29</v>
          </cell>
          <cell r="R72">
            <v>191.23</v>
          </cell>
          <cell r="S72">
            <v>163.16</v>
          </cell>
          <cell r="T72">
            <v>17.2</v>
          </cell>
          <cell r="U72">
            <v>186.29</v>
          </cell>
          <cell r="V72">
            <v>159.01</v>
          </cell>
          <cell r="W72">
            <v>17.16</v>
          </cell>
          <cell r="X72">
            <v>4.9400000000000004</v>
          </cell>
        </row>
        <row r="73">
          <cell r="B73" t="str">
            <v>มหาสารคาม</v>
          </cell>
          <cell r="C73">
            <v>44.19</v>
          </cell>
          <cell r="D73">
            <v>43.76</v>
          </cell>
          <cell r="E73">
            <v>4.3E-3</v>
          </cell>
          <cell r="F73">
            <v>40566</v>
          </cell>
          <cell r="G73">
            <v>40187</v>
          </cell>
          <cell r="H73">
            <v>0.94</v>
          </cell>
          <cell r="I73">
            <v>68064</v>
          </cell>
          <cell r="J73">
            <v>67440</v>
          </cell>
          <cell r="K73">
            <v>0.93</v>
          </cell>
          <cell r="L73">
            <v>67288</v>
          </cell>
          <cell r="M73">
            <v>66732</v>
          </cell>
          <cell r="N73">
            <v>0.83</v>
          </cell>
          <cell r="O73">
            <v>776</v>
          </cell>
          <cell r="P73">
            <v>708</v>
          </cell>
          <cell r="Q73">
            <v>9.6</v>
          </cell>
          <cell r="R73">
            <v>75.47</v>
          </cell>
          <cell r="S73">
            <v>70.84</v>
          </cell>
          <cell r="T73">
            <v>6.54</v>
          </cell>
          <cell r="U73">
            <v>74.58</v>
          </cell>
          <cell r="V73">
            <v>70.040000000000006</v>
          </cell>
          <cell r="W73">
            <v>6.48</v>
          </cell>
          <cell r="X73">
            <v>0.89</v>
          </cell>
        </row>
        <row r="74">
          <cell r="B74" t="str">
            <v>มุกดาหาร</v>
          </cell>
          <cell r="C74">
            <v>51.28</v>
          </cell>
          <cell r="D74">
            <v>49.37</v>
          </cell>
          <cell r="E74">
            <v>1.9099999999999999E-2</v>
          </cell>
          <cell r="F74">
            <v>38212</v>
          </cell>
          <cell r="G74">
            <v>37419</v>
          </cell>
          <cell r="H74">
            <v>2.12</v>
          </cell>
          <cell r="I74">
            <v>156814</v>
          </cell>
          <cell r="J74">
            <v>152496</v>
          </cell>
          <cell r="K74">
            <v>2.83</v>
          </cell>
          <cell r="L74">
            <v>143938</v>
          </cell>
          <cell r="M74">
            <v>139955</v>
          </cell>
          <cell r="N74">
            <v>2.85</v>
          </cell>
          <cell r="O74">
            <v>12876</v>
          </cell>
          <cell r="P74">
            <v>12541</v>
          </cell>
          <cell r="Q74">
            <v>2.67</v>
          </cell>
          <cell r="R74">
            <v>264.7</v>
          </cell>
          <cell r="S74">
            <v>249</v>
          </cell>
          <cell r="T74">
            <v>6.31</v>
          </cell>
          <cell r="U74">
            <v>238.85</v>
          </cell>
          <cell r="V74">
            <v>224.6</v>
          </cell>
          <cell r="W74">
            <v>6.34</v>
          </cell>
          <cell r="X74">
            <v>25.85</v>
          </cell>
        </row>
        <row r="75">
          <cell r="B75" t="str">
            <v>ร้อยเอ็ด</v>
          </cell>
          <cell r="C75">
            <v>49.04</v>
          </cell>
          <cell r="D75">
            <v>48.74</v>
          </cell>
          <cell r="E75">
            <v>3.0000000000000001E-3</v>
          </cell>
          <cell r="F75">
            <v>41589</v>
          </cell>
          <cell r="G75">
            <v>41360</v>
          </cell>
          <cell r="H75">
            <v>0.55000000000000004</v>
          </cell>
          <cell r="I75">
            <v>73312</v>
          </cell>
          <cell r="J75">
            <v>72905</v>
          </cell>
          <cell r="K75">
            <v>0.56000000000000005</v>
          </cell>
          <cell r="L75">
            <v>72971</v>
          </cell>
          <cell r="M75">
            <v>72578</v>
          </cell>
          <cell r="N75">
            <v>0.54</v>
          </cell>
          <cell r="O75">
            <v>341</v>
          </cell>
          <cell r="P75">
            <v>327</v>
          </cell>
          <cell r="Q75">
            <v>4.28</v>
          </cell>
          <cell r="R75">
            <v>117</v>
          </cell>
          <cell r="S75">
            <v>112.28999999999999</v>
          </cell>
          <cell r="T75">
            <v>4.1900000000000004</v>
          </cell>
          <cell r="U75">
            <v>116.5</v>
          </cell>
          <cell r="V75">
            <v>111.82</v>
          </cell>
          <cell r="W75">
            <v>4.1900000000000004</v>
          </cell>
          <cell r="X75">
            <v>0.5</v>
          </cell>
        </row>
        <row r="76">
          <cell r="B76" t="str">
            <v>เลย</v>
          </cell>
          <cell r="C76">
            <v>48.28</v>
          </cell>
          <cell r="D76">
            <v>46.67</v>
          </cell>
          <cell r="E76">
            <v>1.61E-2</v>
          </cell>
          <cell r="F76">
            <v>77519</v>
          </cell>
          <cell r="G76">
            <v>75936</v>
          </cell>
          <cell r="H76">
            <v>2.08</v>
          </cell>
          <cell r="I76">
            <v>163876</v>
          </cell>
          <cell r="J76">
            <v>159848</v>
          </cell>
          <cell r="K76">
            <v>2.52</v>
          </cell>
          <cell r="L76">
            <v>159305</v>
          </cell>
          <cell r="M76">
            <v>155323</v>
          </cell>
          <cell r="N76">
            <v>2.56</v>
          </cell>
          <cell r="O76">
            <v>4571</v>
          </cell>
          <cell r="P76">
            <v>4525</v>
          </cell>
          <cell r="Q76">
            <v>1.02</v>
          </cell>
          <cell r="R76">
            <v>293.91999999999996</v>
          </cell>
          <cell r="S76">
            <v>276.73999999999995</v>
          </cell>
          <cell r="T76">
            <v>6.21</v>
          </cell>
          <cell r="U76">
            <v>283.02</v>
          </cell>
          <cell r="V76">
            <v>266.39999999999998</v>
          </cell>
          <cell r="W76">
            <v>6.24</v>
          </cell>
          <cell r="X76">
            <v>10.9</v>
          </cell>
        </row>
        <row r="77">
          <cell r="B77" t="str">
            <v>ศรีสะเกษ</v>
          </cell>
          <cell r="C77">
            <v>54.64</v>
          </cell>
          <cell r="D77">
            <v>52.91</v>
          </cell>
          <cell r="E77">
            <v>1.7299999999999999E-2</v>
          </cell>
          <cell r="F77">
            <v>33025</v>
          </cell>
          <cell r="G77">
            <v>32322</v>
          </cell>
          <cell r="H77">
            <v>2.17</v>
          </cell>
          <cell r="I77">
            <v>117657</v>
          </cell>
          <cell r="J77">
            <v>115159</v>
          </cell>
          <cell r="K77">
            <v>2.17</v>
          </cell>
          <cell r="L77">
            <v>115627</v>
          </cell>
          <cell r="M77">
            <v>113180</v>
          </cell>
          <cell r="N77">
            <v>2.16</v>
          </cell>
          <cell r="O77">
            <v>2030</v>
          </cell>
          <cell r="P77">
            <v>1979</v>
          </cell>
          <cell r="Q77">
            <v>2.58</v>
          </cell>
          <cell r="R77">
            <v>131.18</v>
          </cell>
          <cell r="S77">
            <v>123.08999999999999</v>
          </cell>
          <cell r="T77">
            <v>6.57</v>
          </cell>
          <cell r="U77">
            <v>126.09</v>
          </cell>
          <cell r="V77">
            <v>118.35</v>
          </cell>
          <cell r="W77">
            <v>6.54</v>
          </cell>
          <cell r="X77">
            <v>5.09</v>
          </cell>
        </row>
        <row r="78">
          <cell r="B78" t="str">
            <v>สุรินทร์</v>
          </cell>
          <cell r="C78">
            <v>50.21</v>
          </cell>
          <cell r="D78">
            <v>49.29</v>
          </cell>
          <cell r="E78">
            <v>9.1999999999999998E-3</v>
          </cell>
          <cell r="F78">
            <v>76641</v>
          </cell>
          <cell r="G78">
            <v>76427</v>
          </cell>
          <cell r="H78">
            <v>0.28000000000000003</v>
          </cell>
          <cell r="I78">
            <v>101133</v>
          </cell>
          <cell r="J78">
            <v>100544</v>
          </cell>
          <cell r="K78">
            <v>0.59</v>
          </cell>
          <cell r="L78">
            <v>99556</v>
          </cell>
          <cell r="M78">
            <v>98975</v>
          </cell>
          <cell r="N78">
            <v>0.59</v>
          </cell>
          <cell r="O78">
            <v>1577</v>
          </cell>
          <cell r="P78">
            <v>1569</v>
          </cell>
          <cell r="Q78">
            <v>0.51</v>
          </cell>
          <cell r="R78">
            <v>167.61999999999998</v>
          </cell>
          <cell r="S78">
            <v>161.04000000000002</v>
          </cell>
          <cell r="T78">
            <v>4.09</v>
          </cell>
          <cell r="U78">
            <v>163.92</v>
          </cell>
          <cell r="V78">
            <v>157.46</v>
          </cell>
          <cell r="W78">
            <v>4.0999999999999996</v>
          </cell>
          <cell r="X78">
            <v>3.7</v>
          </cell>
        </row>
        <row r="79">
          <cell r="B79" t="str">
            <v>หนองคาย</v>
          </cell>
          <cell r="C79">
            <v>51.05</v>
          </cell>
          <cell r="D79">
            <v>51.46</v>
          </cell>
          <cell r="E79">
            <v>-4.0999999999999995E-3</v>
          </cell>
          <cell r="F79">
            <v>86905</v>
          </cell>
          <cell r="G79">
            <v>88790</v>
          </cell>
          <cell r="H79">
            <v>-2.12</v>
          </cell>
          <cell r="I79">
            <v>179070</v>
          </cell>
          <cell r="J79">
            <v>183005</v>
          </cell>
          <cell r="K79">
            <v>-2.15</v>
          </cell>
          <cell r="L79">
            <v>128093</v>
          </cell>
          <cell r="M79">
            <v>130816</v>
          </cell>
          <cell r="N79">
            <v>-2.08</v>
          </cell>
          <cell r="O79">
            <v>50977</v>
          </cell>
          <cell r="P79">
            <v>52189</v>
          </cell>
          <cell r="Q79">
            <v>-2.3199999999999998</v>
          </cell>
          <cell r="R79">
            <v>366.87</v>
          </cell>
          <cell r="S79">
            <v>358.90999999999997</v>
          </cell>
          <cell r="T79">
            <v>2.2200000000000002</v>
          </cell>
          <cell r="U79">
            <v>300.48</v>
          </cell>
          <cell r="V79">
            <v>293.33</v>
          </cell>
          <cell r="W79">
            <v>2.44</v>
          </cell>
          <cell r="X79">
            <v>66.39</v>
          </cell>
        </row>
        <row r="80">
          <cell r="B80" t="str">
            <v>บึงกาฬ</v>
          </cell>
          <cell r="C80">
            <v>50.34</v>
          </cell>
          <cell r="D80">
            <v>48.71</v>
          </cell>
          <cell r="E80">
            <v>1.6299999999999999E-2</v>
          </cell>
          <cell r="F80">
            <v>22482</v>
          </cell>
          <cell r="G80">
            <v>22001</v>
          </cell>
          <cell r="H80">
            <v>2.19</v>
          </cell>
          <cell r="I80">
            <v>37211</v>
          </cell>
          <cell r="J80">
            <v>36114</v>
          </cell>
          <cell r="K80">
            <v>3.04</v>
          </cell>
          <cell r="L80">
            <v>36655</v>
          </cell>
          <cell r="M80">
            <v>35583</v>
          </cell>
          <cell r="N80">
            <v>3.01</v>
          </cell>
          <cell r="O80">
            <v>556</v>
          </cell>
          <cell r="P80">
            <v>531</v>
          </cell>
          <cell r="Q80">
            <v>4.71</v>
          </cell>
          <cell r="R80">
            <v>62.529999999999994</v>
          </cell>
          <cell r="S80">
            <v>59.51</v>
          </cell>
          <cell r="T80">
            <v>5.07</v>
          </cell>
          <cell r="U80">
            <v>61.3</v>
          </cell>
          <cell r="V80">
            <v>58.35</v>
          </cell>
          <cell r="W80">
            <v>5.0599999999999996</v>
          </cell>
          <cell r="X80">
            <v>1.23</v>
          </cell>
        </row>
        <row r="81">
          <cell r="B81" t="str">
            <v>อุดรธานี</v>
          </cell>
          <cell r="C81">
            <v>67.849999999999994</v>
          </cell>
          <cell r="D81">
            <v>65.81</v>
          </cell>
          <cell r="E81">
            <v>2.0400000000000001E-2</v>
          </cell>
          <cell r="F81">
            <v>153366</v>
          </cell>
          <cell r="G81">
            <v>150100</v>
          </cell>
          <cell r="H81">
            <v>2.1800000000000002</v>
          </cell>
          <cell r="I81">
            <v>305753</v>
          </cell>
          <cell r="J81">
            <v>297618</v>
          </cell>
          <cell r="K81">
            <v>2.73</v>
          </cell>
          <cell r="L81">
            <v>291478</v>
          </cell>
          <cell r="M81">
            <v>283598</v>
          </cell>
          <cell r="N81">
            <v>2.78</v>
          </cell>
          <cell r="O81">
            <v>14275</v>
          </cell>
          <cell r="P81">
            <v>14020</v>
          </cell>
          <cell r="Q81">
            <v>1.82</v>
          </cell>
          <cell r="R81">
            <v>906.65</v>
          </cell>
          <cell r="S81">
            <v>850.06999999999994</v>
          </cell>
          <cell r="T81">
            <v>6.66</v>
          </cell>
          <cell r="U81">
            <v>860.6</v>
          </cell>
          <cell r="V81">
            <v>807.64</v>
          </cell>
          <cell r="W81">
            <v>6.56</v>
          </cell>
          <cell r="X81">
            <v>46.05</v>
          </cell>
        </row>
        <row r="82">
          <cell r="B82" t="str">
            <v>อุบลราชธานี</v>
          </cell>
          <cell r="C82">
            <v>58.73</v>
          </cell>
          <cell r="D82">
            <v>56.52</v>
          </cell>
          <cell r="E82">
            <v>2.2099999999999998E-2</v>
          </cell>
          <cell r="F82">
            <v>88326</v>
          </cell>
          <cell r="G82">
            <v>86364</v>
          </cell>
          <cell r="H82">
            <v>2.27</v>
          </cell>
          <cell r="I82">
            <v>160961</v>
          </cell>
          <cell r="J82">
            <v>157192</v>
          </cell>
          <cell r="K82">
            <v>2.4</v>
          </cell>
          <cell r="L82">
            <v>150648</v>
          </cell>
          <cell r="M82">
            <v>147333</v>
          </cell>
          <cell r="N82">
            <v>2.25</v>
          </cell>
          <cell r="O82">
            <v>10313</v>
          </cell>
          <cell r="P82">
            <v>9859</v>
          </cell>
          <cell r="Q82">
            <v>4.5999999999999996</v>
          </cell>
          <cell r="R82">
            <v>367.03</v>
          </cell>
          <cell r="S82">
            <v>344.24</v>
          </cell>
          <cell r="T82">
            <v>6.62</v>
          </cell>
          <cell r="U82">
            <v>332.77</v>
          </cell>
          <cell r="V82">
            <v>313</v>
          </cell>
          <cell r="W82">
            <v>6.32</v>
          </cell>
          <cell r="X82">
            <v>34.26</v>
          </cell>
        </row>
        <row r="83">
          <cell r="B83" t="str">
            <v>สกลนคร</v>
          </cell>
          <cell r="C83">
            <v>51.78</v>
          </cell>
          <cell r="D83">
            <v>49.17</v>
          </cell>
          <cell r="E83">
            <v>2.6099999999999998E-2</v>
          </cell>
          <cell r="F83">
            <v>44689</v>
          </cell>
          <cell r="G83">
            <v>43318</v>
          </cell>
          <cell r="H83">
            <v>3.16</v>
          </cell>
          <cell r="I83">
            <v>90834</v>
          </cell>
          <cell r="J83">
            <v>88537</v>
          </cell>
          <cell r="K83">
            <v>2.59</v>
          </cell>
          <cell r="L83">
            <v>90364</v>
          </cell>
          <cell r="M83">
            <v>88080</v>
          </cell>
          <cell r="N83">
            <v>2.59</v>
          </cell>
          <cell r="O83">
            <v>470</v>
          </cell>
          <cell r="P83">
            <v>457</v>
          </cell>
          <cell r="Q83">
            <v>2.84</v>
          </cell>
          <cell r="R83">
            <v>147.35999999999999</v>
          </cell>
          <cell r="S83">
            <v>138.26000000000002</v>
          </cell>
          <cell r="T83">
            <v>6.58</v>
          </cell>
          <cell r="U83">
            <v>146.63</v>
          </cell>
          <cell r="V83">
            <v>137.58000000000001</v>
          </cell>
          <cell r="W83">
            <v>6.58</v>
          </cell>
          <cell r="X83">
            <v>0.73</v>
          </cell>
        </row>
        <row r="84">
          <cell r="B84" t="str">
            <v>ยโสธร</v>
          </cell>
          <cell r="C84">
            <v>50.91</v>
          </cell>
          <cell r="D84">
            <v>49.06</v>
          </cell>
          <cell r="E84">
            <v>1.8500000000000003E-2</v>
          </cell>
          <cell r="F84">
            <v>12759</v>
          </cell>
          <cell r="G84">
            <v>12498</v>
          </cell>
          <cell r="H84">
            <v>2.09</v>
          </cell>
          <cell r="I84">
            <v>37392</v>
          </cell>
          <cell r="J84">
            <v>36632</v>
          </cell>
          <cell r="K84">
            <v>2.0699999999999998</v>
          </cell>
          <cell r="L84">
            <v>36594</v>
          </cell>
          <cell r="M84">
            <v>35853</v>
          </cell>
          <cell r="N84">
            <v>2.0699999999999998</v>
          </cell>
          <cell r="O84">
            <v>798</v>
          </cell>
          <cell r="P84">
            <v>779</v>
          </cell>
          <cell r="Q84">
            <v>2.44</v>
          </cell>
          <cell r="R84">
            <v>35.99</v>
          </cell>
          <cell r="S84">
            <v>33.94</v>
          </cell>
          <cell r="T84">
            <v>6.04</v>
          </cell>
          <cell r="U84">
            <v>34.42</v>
          </cell>
          <cell r="V84">
            <v>32.47</v>
          </cell>
          <cell r="W84">
            <v>6.01</v>
          </cell>
          <cell r="X84">
            <v>1.57</v>
          </cell>
        </row>
        <row r="85">
          <cell r="B85" t="str">
            <v>อำนาจเจริญ</v>
          </cell>
          <cell r="C85">
            <v>47.29</v>
          </cell>
          <cell r="D85">
            <v>48.7</v>
          </cell>
          <cell r="E85">
            <v>-1.41E-2</v>
          </cell>
          <cell r="F85">
            <v>6210</v>
          </cell>
          <cell r="G85">
            <v>6408</v>
          </cell>
          <cell r="H85">
            <v>-3.09</v>
          </cell>
          <cell r="I85">
            <v>17156</v>
          </cell>
          <cell r="J85">
            <v>17688</v>
          </cell>
          <cell r="K85">
            <v>-3.01</v>
          </cell>
          <cell r="L85">
            <v>16502</v>
          </cell>
          <cell r="M85">
            <v>17002</v>
          </cell>
          <cell r="N85">
            <v>-2.94</v>
          </cell>
          <cell r="O85">
            <v>654</v>
          </cell>
          <cell r="P85">
            <v>686</v>
          </cell>
          <cell r="Q85">
            <v>-4.66</v>
          </cell>
          <cell r="R85">
            <v>17.37</v>
          </cell>
          <cell r="S85">
            <v>17.36</v>
          </cell>
          <cell r="T85">
            <v>0.06</v>
          </cell>
          <cell r="U85">
            <v>15.51</v>
          </cell>
          <cell r="V85">
            <v>15.46</v>
          </cell>
          <cell r="W85">
            <v>0.32</v>
          </cell>
          <cell r="X85">
            <v>1.86</v>
          </cell>
        </row>
        <row r="86">
          <cell r="B86" t="str">
            <v>หนองบัวลำภู</v>
          </cell>
          <cell r="C86">
            <v>48.82</v>
          </cell>
          <cell r="D86">
            <v>47.64</v>
          </cell>
          <cell r="E86">
            <v>1.18E-2</v>
          </cell>
          <cell r="F86">
            <v>11375</v>
          </cell>
          <cell r="G86">
            <v>11228</v>
          </cell>
          <cell r="H86">
            <v>1.31</v>
          </cell>
          <cell r="I86">
            <v>25522</v>
          </cell>
          <cell r="J86">
            <v>25192</v>
          </cell>
          <cell r="K86">
            <v>1.31</v>
          </cell>
          <cell r="L86">
            <v>25417</v>
          </cell>
          <cell r="M86">
            <v>25090</v>
          </cell>
          <cell r="N86">
            <v>1.3</v>
          </cell>
          <cell r="O86">
            <v>105</v>
          </cell>
          <cell r="P86">
            <v>102</v>
          </cell>
          <cell r="Q86">
            <v>2.94</v>
          </cell>
          <cell r="R86">
            <v>24.91</v>
          </cell>
          <cell r="S86">
            <v>24.439999999999998</v>
          </cell>
          <cell r="T86">
            <v>1.92</v>
          </cell>
          <cell r="U86">
            <v>24.75</v>
          </cell>
          <cell r="V86">
            <v>24.29</v>
          </cell>
          <cell r="W86">
            <v>1.89</v>
          </cell>
          <cell r="X86">
            <v>0.16</v>
          </cell>
        </row>
        <row r="87">
          <cell r="B87" t="str">
            <v>ภาคตะวันออกเฉียงเหนือ</v>
          </cell>
          <cell r="C87">
            <v>55.65</v>
          </cell>
          <cell r="D87">
            <v>53.41</v>
          </cell>
          <cell r="E87">
            <v>2.2400000000000002</v>
          </cell>
          <cell r="F87">
            <v>1495919</v>
          </cell>
          <cell r="G87">
            <v>1444849</v>
          </cell>
          <cell r="H87">
            <v>3.53</v>
          </cell>
          <cell r="I87">
            <v>2978835</v>
          </cell>
          <cell r="J87">
            <v>2890137</v>
          </cell>
          <cell r="K87">
            <v>3.07</v>
          </cell>
          <cell r="L87">
            <v>2846998</v>
          </cell>
          <cell r="M87">
            <v>2760191</v>
          </cell>
          <cell r="N87">
            <v>3.14</v>
          </cell>
          <cell r="O87">
            <v>131837</v>
          </cell>
          <cell r="P87">
            <v>129946</v>
          </cell>
          <cell r="Q87">
            <v>1.46</v>
          </cell>
          <cell r="R87">
            <v>6334.0199999999977</v>
          </cell>
          <cell r="S87">
            <v>5885.5099999999984</v>
          </cell>
          <cell r="T87">
            <v>7.62</v>
          </cell>
          <cell r="U87">
            <v>6042.72</v>
          </cell>
          <cell r="V87">
            <v>5614.0300000000007</v>
          </cell>
          <cell r="W87">
            <v>7.64</v>
          </cell>
          <cell r="X87">
            <v>291.3</v>
          </cell>
        </row>
        <row r="88">
          <cell r="B88" t="str">
            <v>รวมทั้งหมด</v>
          </cell>
          <cell r="C88">
            <v>65.23</v>
          </cell>
          <cell r="D88">
            <v>62.74</v>
          </cell>
          <cell r="E88">
            <v>2.4900000000000002</v>
          </cell>
          <cell r="F88">
            <v>11544875</v>
          </cell>
          <cell r="G88">
            <v>11137134</v>
          </cell>
          <cell r="H88">
            <v>3.66</v>
          </cell>
          <cell r="I88">
            <v>21526742</v>
          </cell>
          <cell r="J88">
            <v>20663131</v>
          </cell>
          <cell r="K88">
            <v>4.18</v>
          </cell>
          <cell r="L88">
            <v>16058384</v>
          </cell>
          <cell r="M88">
            <v>15454535</v>
          </cell>
          <cell r="N88">
            <v>3.91</v>
          </cell>
          <cell r="O88">
            <v>5468358</v>
          </cell>
          <cell r="P88">
            <v>5208596</v>
          </cell>
          <cell r="Q88">
            <v>4.99</v>
          </cell>
          <cell r="R88">
            <v>178655.22999999998</v>
          </cell>
          <cell r="S88">
            <v>159086.63</v>
          </cell>
          <cell r="T88">
            <v>12.3</v>
          </cell>
          <cell r="U88">
            <v>78428.819999999992</v>
          </cell>
          <cell r="V88">
            <v>72119.87</v>
          </cell>
          <cell r="W88">
            <v>8.75</v>
          </cell>
          <cell r="X88">
            <v>100226.41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_60"/>
      <sheetName val="รวม ม.ค.- ก.ย. 60R1"/>
      <sheetName val="สถิติท่องเที่ยวฯ ก.ย. 60R1 "/>
      <sheetName val="สถิติท่องเที่ยวฯ ส.ค. 60R2 "/>
      <sheetName val="สถิติท่องเที่ยวฯ ก.ค. 60R2"/>
      <sheetName val="Sheet1"/>
      <sheetName val="สถิติท่องเที่ยวฯ ก.ค. 60R2 (2)"/>
      <sheetName val="สถิติท่องเที่ยวฯ พ.ค. 60R2"/>
      <sheetName val="Apr_60"/>
      <sheetName val="May_60"/>
      <sheetName val="ไตรมาส 1 ปี 2560"/>
    </sheetNames>
    <sheetDataSet>
      <sheetData sheetId="0"/>
      <sheetData sheetId="1"/>
      <sheetData sheetId="2">
        <row r="5">
          <cell r="B5" t="str">
            <v>กรุงเทพมหานคร</v>
          </cell>
          <cell r="C5">
            <v>76.41</v>
          </cell>
          <cell r="D5">
            <v>72.760000000000005</v>
          </cell>
          <cell r="E5">
            <v>3.6499999999999998E-2</v>
          </cell>
          <cell r="F5">
            <v>2683406</v>
          </cell>
          <cell r="G5">
            <v>2474026</v>
          </cell>
          <cell r="H5">
            <v>8.4600000000000009</v>
          </cell>
          <cell r="I5">
            <v>6003485</v>
          </cell>
          <cell r="J5">
            <v>5601998</v>
          </cell>
          <cell r="K5">
            <v>7.17</v>
          </cell>
          <cell r="L5">
            <v>4238662</v>
          </cell>
          <cell r="M5">
            <v>4067979</v>
          </cell>
          <cell r="N5">
            <v>4.2</v>
          </cell>
          <cell r="O5">
            <v>1764823</v>
          </cell>
          <cell r="P5">
            <v>1534019</v>
          </cell>
          <cell r="Q5">
            <v>15.05</v>
          </cell>
          <cell r="R5">
            <v>89722.35</v>
          </cell>
          <cell r="S5">
            <v>77186.63</v>
          </cell>
          <cell r="T5">
            <v>16.239999999999998</v>
          </cell>
          <cell r="U5">
            <v>44538.34</v>
          </cell>
          <cell r="V5">
            <v>41312.300000000003</v>
          </cell>
          <cell r="W5">
            <v>7.81</v>
          </cell>
          <cell r="X5">
            <v>45184.01</v>
          </cell>
        </row>
        <row r="6">
          <cell r="B6" t="str">
            <v>ลพบุรี</v>
          </cell>
          <cell r="C6">
            <v>43.34</v>
          </cell>
          <cell r="D6">
            <v>44.31</v>
          </cell>
          <cell r="E6">
            <v>-9.7000000000000003E-3</v>
          </cell>
          <cell r="F6">
            <v>31675</v>
          </cell>
          <cell r="G6">
            <v>31121</v>
          </cell>
          <cell r="H6">
            <v>1.78</v>
          </cell>
          <cell r="I6">
            <v>314279</v>
          </cell>
          <cell r="J6">
            <v>308264</v>
          </cell>
          <cell r="K6">
            <v>1.95</v>
          </cell>
          <cell r="L6">
            <v>312770</v>
          </cell>
          <cell r="M6">
            <v>306776</v>
          </cell>
          <cell r="N6">
            <v>1.95</v>
          </cell>
          <cell r="O6">
            <v>1509</v>
          </cell>
          <cell r="P6">
            <v>1488</v>
          </cell>
          <cell r="Q6">
            <v>1.41</v>
          </cell>
          <cell r="R6">
            <v>446.88</v>
          </cell>
          <cell r="S6">
            <v>418.96</v>
          </cell>
          <cell r="T6">
            <v>6.66</v>
          </cell>
          <cell r="U6">
            <v>444.32</v>
          </cell>
          <cell r="V6">
            <v>416.71</v>
          </cell>
          <cell r="W6">
            <v>6.63</v>
          </cell>
          <cell r="X6">
            <v>2.56</v>
          </cell>
        </row>
        <row r="7">
          <cell r="B7" t="str">
            <v>พระนครศรีอยุธยา</v>
          </cell>
          <cell r="C7">
            <v>54.08</v>
          </cell>
          <cell r="D7">
            <v>51.38</v>
          </cell>
          <cell r="E7">
            <v>2.7000000000000003E-2</v>
          </cell>
          <cell r="F7">
            <v>72789</v>
          </cell>
          <cell r="G7">
            <v>66854</v>
          </cell>
          <cell r="H7">
            <v>8.8800000000000008</v>
          </cell>
          <cell r="I7">
            <v>636777</v>
          </cell>
          <cell r="J7">
            <v>585613</v>
          </cell>
          <cell r="K7">
            <v>8.74</v>
          </cell>
          <cell r="L7">
            <v>479655</v>
          </cell>
          <cell r="M7">
            <v>443471</v>
          </cell>
          <cell r="N7">
            <v>8.16</v>
          </cell>
          <cell r="O7">
            <v>157122</v>
          </cell>
          <cell r="P7">
            <v>142142</v>
          </cell>
          <cell r="Q7">
            <v>10.54</v>
          </cell>
          <cell r="R7">
            <v>1180.1599999999999</v>
          </cell>
          <cell r="S7">
            <v>1045.97</v>
          </cell>
          <cell r="T7">
            <v>12.83</v>
          </cell>
          <cell r="U7">
            <v>816.04</v>
          </cell>
          <cell r="V7">
            <v>727.82</v>
          </cell>
          <cell r="W7">
            <v>12.12</v>
          </cell>
          <cell r="X7">
            <v>364.12</v>
          </cell>
        </row>
        <row r="8">
          <cell r="B8" t="str">
            <v>สระบุรี</v>
          </cell>
          <cell r="C8">
            <v>48.42</v>
          </cell>
          <cell r="D8">
            <v>48.96</v>
          </cell>
          <cell r="E8">
            <v>-5.4000000000000003E-3</v>
          </cell>
          <cell r="F8">
            <v>50956</v>
          </cell>
          <cell r="G8">
            <v>49952</v>
          </cell>
          <cell r="H8">
            <v>2.0099999999999998</v>
          </cell>
          <cell r="I8">
            <v>371203</v>
          </cell>
          <cell r="J8">
            <v>363488</v>
          </cell>
          <cell r="K8">
            <v>2.12</v>
          </cell>
          <cell r="L8">
            <v>361924</v>
          </cell>
          <cell r="M8">
            <v>353820</v>
          </cell>
          <cell r="N8">
            <v>2.29</v>
          </cell>
          <cell r="O8">
            <v>9279</v>
          </cell>
          <cell r="P8">
            <v>9668</v>
          </cell>
          <cell r="Q8">
            <v>-4.0199999999999996</v>
          </cell>
          <cell r="R8">
            <v>451.71000000000004</v>
          </cell>
          <cell r="S8">
            <v>422.58000000000004</v>
          </cell>
          <cell r="T8">
            <v>6.89</v>
          </cell>
          <cell r="U8">
            <v>440.66</v>
          </cell>
          <cell r="V8">
            <v>411.48</v>
          </cell>
          <cell r="W8">
            <v>7.09</v>
          </cell>
          <cell r="X8">
            <v>11.05</v>
          </cell>
        </row>
        <row r="9">
          <cell r="B9" t="str">
            <v>ชัยนาท</v>
          </cell>
          <cell r="C9">
            <v>74.08</v>
          </cell>
          <cell r="D9">
            <v>75.5</v>
          </cell>
          <cell r="E9">
            <v>-1.4199999999999999E-2</v>
          </cell>
          <cell r="F9">
            <v>20475</v>
          </cell>
          <cell r="G9">
            <v>20249</v>
          </cell>
          <cell r="H9">
            <v>1.1200000000000001</v>
          </cell>
          <cell r="I9">
            <v>58345</v>
          </cell>
          <cell r="J9">
            <v>57265</v>
          </cell>
          <cell r="K9">
            <v>1.89</v>
          </cell>
          <cell r="L9">
            <v>57970</v>
          </cell>
          <cell r="M9">
            <v>56934</v>
          </cell>
          <cell r="N9">
            <v>1.82</v>
          </cell>
          <cell r="O9">
            <v>375</v>
          </cell>
          <cell r="P9">
            <v>331</v>
          </cell>
          <cell r="Q9">
            <v>13.29</v>
          </cell>
          <cell r="R9">
            <v>89.91</v>
          </cell>
          <cell r="S9">
            <v>83.97</v>
          </cell>
          <cell r="T9">
            <v>7.07</v>
          </cell>
          <cell r="U9">
            <v>89.31</v>
          </cell>
          <cell r="V9">
            <v>83.47</v>
          </cell>
          <cell r="W9">
            <v>7</v>
          </cell>
          <cell r="X9">
            <v>0.6</v>
          </cell>
        </row>
        <row r="10">
          <cell r="B10" t="str">
            <v>นครปฐม</v>
          </cell>
          <cell r="C10">
            <v>70.67</v>
          </cell>
          <cell r="D10">
            <v>67.09</v>
          </cell>
          <cell r="E10">
            <v>3.5799999999999998E-2</v>
          </cell>
          <cell r="F10">
            <v>101295</v>
          </cell>
          <cell r="G10">
            <v>93276</v>
          </cell>
          <cell r="H10">
            <v>8.6</v>
          </cell>
          <cell r="I10">
            <v>408097</v>
          </cell>
          <cell r="J10">
            <v>380607</v>
          </cell>
          <cell r="K10">
            <v>7.22</v>
          </cell>
          <cell r="L10">
            <v>397076</v>
          </cell>
          <cell r="M10">
            <v>370684</v>
          </cell>
          <cell r="N10">
            <v>7.12</v>
          </cell>
          <cell r="O10">
            <v>11021</v>
          </cell>
          <cell r="P10">
            <v>9923</v>
          </cell>
          <cell r="Q10">
            <v>11.07</v>
          </cell>
          <cell r="R10">
            <v>560.43999999999994</v>
          </cell>
          <cell r="S10">
            <v>501.29999999999995</v>
          </cell>
          <cell r="T10">
            <v>11.8</v>
          </cell>
          <cell r="U10">
            <v>539.03</v>
          </cell>
          <cell r="V10">
            <v>482.59</v>
          </cell>
          <cell r="W10">
            <v>11.7</v>
          </cell>
          <cell r="X10">
            <v>21.41</v>
          </cell>
        </row>
        <row r="11">
          <cell r="B11" t="str">
            <v>สิงห์บุรี</v>
          </cell>
          <cell r="C11">
            <v>58.19</v>
          </cell>
          <cell r="D11">
            <v>55.54</v>
          </cell>
          <cell r="E11">
            <v>2.6499999999999999E-2</v>
          </cell>
          <cell r="F11">
            <v>12029</v>
          </cell>
          <cell r="G11">
            <v>11093</v>
          </cell>
          <cell r="H11">
            <v>8.44</v>
          </cell>
          <cell r="I11">
            <v>32022</v>
          </cell>
          <cell r="J11">
            <v>29530</v>
          </cell>
          <cell r="K11">
            <v>8.44</v>
          </cell>
          <cell r="L11">
            <v>31761</v>
          </cell>
          <cell r="M11">
            <v>29302</v>
          </cell>
          <cell r="N11">
            <v>8.39</v>
          </cell>
          <cell r="O11">
            <v>261</v>
          </cell>
          <cell r="P11">
            <v>228</v>
          </cell>
          <cell r="Q11">
            <v>14.47</v>
          </cell>
          <cell r="R11">
            <v>49.97</v>
          </cell>
          <cell r="S11">
            <v>45.52</v>
          </cell>
          <cell r="T11">
            <v>9.7799999999999994</v>
          </cell>
          <cell r="U11">
            <v>49.62</v>
          </cell>
          <cell r="V11">
            <v>45.21</v>
          </cell>
          <cell r="W11">
            <v>9.75</v>
          </cell>
          <cell r="X11">
            <v>0.35</v>
          </cell>
        </row>
        <row r="12">
          <cell r="B12" t="str">
            <v>อ่างทอง</v>
          </cell>
          <cell r="C12">
            <v>66.010000000000005</v>
          </cell>
          <cell r="D12">
            <v>64.349999999999994</v>
          </cell>
          <cell r="E12">
            <v>1.66E-2</v>
          </cell>
          <cell r="F12">
            <v>15072</v>
          </cell>
          <cell r="G12">
            <v>14495</v>
          </cell>
          <cell r="H12">
            <v>3.98</v>
          </cell>
          <cell r="I12">
            <v>60837</v>
          </cell>
          <cell r="J12">
            <v>57137</v>
          </cell>
          <cell r="K12">
            <v>6.48</v>
          </cell>
          <cell r="L12">
            <v>57297</v>
          </cell>
          <cell r="M12">
            <v>53661</v>
          </cell>
          <cell r="N12">
            <v>6.78</v>
          </cell>
          <cell r="O12">
            <v>3540</v>
          </cell>
          <cell r="P12">
            <v>3476</v>
          </cell>
          <cell r="Q12">
            <v>1.84</v>
          </cell>
          <cell r="R12">
            <v>68.509999999999991</v>
          </cell>
          <cell r="S12">
            <v>62.230000000000004</v>
          </cell>
          <cell r="T12">
            <v>10.09</v>
          </cell>
          <cell r="U12">
            <v>64.709999999999994</v>
          </cell>
          <cell r="V12">
            <v>58.64</v>
          </cell>
          <cell r="W12">
            <v>10.35</v>
          </cell>
          <cell r="X12">
            <v>3.8</v>
          </cell>
        </row>
        <row r="13">
          <cell r="B13" t="str">
            <v>นนทบุรี</v>
          </cell>
          <cell r="C13">
            <v>52.85</v>
          </cell>
          <cell r="D13">
            <v>50.54</v>
          </cell>
          <cell r="E13">
            <v>2.3099999999999999E-2</v>
          </cell>
          <cell r="F13">
            <v>51825</v>
          </cell>
          <cell r="G13">
            <v>48105</v>
          </cell>
          <cell r="H13">
            <v>7.73</v>
          </cell>
          <cell r="I13">
            <v>149920</v>
          </cell>
          <cell r="J13">
            <v>137038</v>
          </cell>
          <cell r="K13">
            <v>9.4</v>
          </cell>
          <cell r="L13">
            <v>139120</v>
          </cell>
          <cell r="M13">
            <v>126842</v>
          </cell>
          <cell r="N13">
            <v>9.68</v>
          </cell>
          <cell r="O13">
            <v>10800</v>
          </cell>
          <cell r="P13">
            <v>10196</v>
          </cell>
          <cell r="Q13">
            <v>5.92</v>
          </cell>
          <cell r="R13">
            <v>223.17000000000002</v>
          </cell>
          <cell r="S13">
            <v>196.44</v>
          </cell>
          <cell r="T13">
            <v>13.61</v>
          </cell>
          <cell r="U13">
            <v>200.9</v>
          </cell>
          <cell r="V13">
            <v>176.3</v>
          </cell>
          <cell r="W13">
            <v>13.95</v>
          </cell>
          <cell r="X13">
            <v>22.27</v>
          </cell>
        </row>
        <row r="14">
          <cell r="B14" t="str">
            <v>ปทุมธานี</v>
          </cell>
          <cell r="C14">
            <v>45.09</v>
          </cell>
          <cell r="D14">
            <v>42.94</v>
          </cell>
          <cell r="E14">
            <v>2.1499999999999998E-2</v>
          </cell>
          <cell r="F14">
            <v>31431</v>
          </cell>
          <cell r="G14">
            <v>29012</v>
          </cell>
          <cell r="H14">
            <v>8.34</v>
          </cell>
          <cell r="I14">
            <v>144197</v>
          </cell>
          <cell r="J14">
            <v>133483</v>
          </cell>
          <cell r="K14">
            <v>8.0299999999999994</v>
          </cell>
          <cell r="L14">
            <v>94257</v>
          </cell>
          <cell r="M14">
            <v>90385</v>
          </cell>
          <cell r="N14">
            <v>4.28</v>
          </cell>
          <cell r="O14">
            <v>49940</v>
          </cell>
          <cell r="P14">
            <v>43098</v>
          </cell>
          <cell r="Q14">
            <v>15.88</v>
          </cell>
          <cell r="R14">
            <v>204.33999999999997</v>
          </cell>
          <cell r="S14">
            <v>182.72</v>
          </cell>
          <cell r="T14">
            <v>11.83</v>
          </cell>
          <cell r="U14">
            <v>118.96</v>
          </cell>
          <cell r="V14">
            <v>111</v>
          </cell>
          <cell r="W14">
            <v>7.17</v>
          </cell>
          <cell r="X14">
            <v>85.38</v>
          </cell>
        </row>
        <row r="15">
          <cell r="B15" t="str">
            <v>สมุทรปราการ</v>
          </cell>
          <cell r="C15">
            <v>61.5</v>
          </cell>
          <cell r="D15">
            <v>58.42</v>
          </cell>
          <cell r="E15">
            <v>3.0800000000000001E-2</v>
          </cell>
          <cell r="F15">
            <v>72104</v>
          </cell>
          <cell r="G15">
            <v>66365</v>
          </cell>
          <cell r="H15">
            <v>8.65</v>
          </cell>
          <cell r="I15">
            <v>234676</v>
          </cell>
          <cell r="J15">
            <v>216529</v>
          </cell>
          <cell r="K15">
            <v>8.3800000000000008</v>
          </cell>
          <cell r="L15">
            <v>158383</v>
          </cell>
          <cell r="M15">
            <v>147347</v>
          </cell>
          <cell r="N15">
            <v>7.49</v>
          </cell>
          <cell r="O15">
            <v>76293</v>
          </cell>
          <cell r="P15">
            <v>69182</v>
          </cell>
          <cell r="Q15">
            <v>10.28</v>
          </cell>
          <cell r="R15">
            <v>473.9</v>
          </cell>
          <cell r="S15">
            <v>414.41999999999996</v>
          </cell>
          <cell r="T15">
            <v>14.35</v>
          </cell>
          <cell r="U15">
            <v>238.49</v>
          </cell>
          <cell r="V15">
            <v>210</v>
          </cell>
          <cell r="W15">
            <v>13.57</v>
          </cell>
          <cell r="X15">
            <v>235.41</v>
          </cell>
        </row>
        <row r="16">
          <cell r="B16" t="str">
            <v>สมุทรสาคร</v>
          </cell>
          <cell r="C16">
            <v>55.85</v>
          </cell>
          <cell r="D16">
            <v>57.7</v>
          </cell>
          <cell r="E16">
            <v>-1.8500000000000003E-2</v>
          </cell>
          <cell r="F16">
            <v>44218</v>
          </cell>
          <cell r="G16">
            <v>44136</v>
          </cell>
          <cell r="H16">
            <v>0.19</v>
          </cell>
          <cell r="I16">
            <v>100372</v>
          </cell>
          <cell r="J16">
            <v>96585</v>
          </cell>
          <cell r="K16">
            <v>3.92</v>
          </cell>
          <cell r="L16">
            <v>100014</v>
          </cell>
          <cell r="M16">
            <v>96238</v>
          </cell>
          <cell r="N16">
            <v>3.92</v>
          </cell>
          <cell r="O16">
            <v>358</v>
          </cell>
          <cell r="P16">
            <v>347</v>
          </cell>
          <cell r="Q16">
            <v>3.17</v>
          </cell>
          <cell r="R16">
            <v>122.52</v>
          </cell>
          <cell r="S16">
            <v>113.17999999999999</v>
          </cell>
          <cell r="T16">
            <v>8.25</v>
          </cell>
          <cell r="U16">
            <v>122.06</v>
          </cell>
          <cell r="V16">
            <v>112.74</v>
          </cell>
          <cell r="W16">
            <v>8.27</v>
          </cell>
          <cell r="X16">
            <v>0.46</v>
          </cell>
        </row>
        <row r="17">
          <cell r="B17" t="str">
            <v>ฉะเชิงเทรา</v>
          </cell>
          <cell r="C17">
            <v>54.51</v>
          </cell>
          <cell r="D17">
            <v>52.65</v>
          </cell>
          <cell r="E17">
            <v>1.8600000000000002E-2</v>
          </cell>
          <cell r="F17">
            <v>40656</v>
          </cell>
          <cell r="G17">
            <v>37941</v>
          </cell>
          <cell r="H17">
            <v>7.16</v>
          </cell>
          <cell r="I17">
            <v>244704</v>
          </cell>
          <cell r="J17">
            <v>227693</v>
          </cell>
          <cell r="K17">
            <v>7.47</v>
          </cell>
          <cell r="L17">
            <v>242973</v>
          </cell>
          <cell r="M17">
            <v>226068</v>
          </cell>
          <cell r="N17">
            <v>7.48</v>
          </cell>
          <cell r="O17">
            <v>1731</v>
          </cell>
          <cell r="P17">
            <v>1625</v>
          </cell>
          <cell r="Q17">
            <v>6.52</v>
          </cell>
          <cell r="R17">
            <v>365.28</v>
          </cell>
          <cell r="S17">
            <v>328.82</v>
          </cell>
          <cell r="T17">
            <v>11.09</v>
          </cell>
          <cell r="U17">
            <v>360.5</v>
          </cell>
          <cell r="V17">
            <v>324.49</v>
          </cell>
          <cell r="W17">
            <v>11.1</v>
          </cell>
          <cell r="X17">
            <v>4.78</v>
          </cell>
        </row>
        <row r="18">
          <cell r="B18" t="str">
            <v>ภาคกลาง</v>
          </cell>
          <cell r="C18">
            <v>55.94</v>
          </cell>
          <cell r="D18">
            <v>54.3</v>
          </cell>
          <cell r="E18">
            <v>1.6399999999999998E-2</v>
          </cell>
          <cell r="F18">
            <v>544525</v>
          </cell>
          <cell r="G18">
            <v>512599</v>
          </cell>
          <cell r="H18">
            <v>6.23</v>
          </cell>
          <cell r="I18">
            <v>2755429</v>
          </cell>
          <cell r="J18">
            <v>2593232</v>
          </cell>
          <cell r="K18">
            <v>6.25</v>
          </cell>
          <cell r="L18">
            <v>2433200</v>
          </cell>
          <cell r="M18">
            <v>2301528</v>
          </cell>
          <cell r="N18">
            <v>5.72</v>
          </cell>
          <cell r="O18">
            <v>322229</v>
          </cell>
          <cell r="P18">
            <v>291704</v>
          </cell>
          <cell r="Q18">
            <v>10.46</v>
          </cell>
          <cell r="R18">
            <v>4236.79</v>
          </cell>
          <cell r="S18">
            <v>3816.11</v>
          </cell>
          <cell r="T18">
            <v>11.02</v>
          </cell>
          <cell r="U18">
            <v>3484.6</v>
          </cell>
          <cell r="V18">
            <v>3160.45</v>
          </cell>
          <cell r="W18">
            <v>10.26</v>
          </cell>
          <cell r="X18">
            <v>752.19</v>
          </cell>
        </row>
        <row r="19">
          <cell r="B19" t="str">
            <v>ราชบุรี</v>
          </cell>
          <cell r="C19">
            <v>51.83</v>
          </cell>
          <cell r="D19">
            <v>48.25</v>
          </cell>
          <cell r="E19">
            <v>3.5799999999999998E-2</v>
          </cell>
          <cell r="F19">
            <v>54574</v>
          </cell>
          <cell r="G19">
            <v>49093</v>
          </cell>
          <cell r="H19">
            <v>11.16</v>
          </cell>
          <cell r="I19">
            <v>174235</v>
          </cell>
          <cell r="J19">
            <v>156744</v>
          </cell>
          <cell r="K19">
            <v>11.16</v>
          </cell>
          <cell r="L19">
            <v>169827</v>
          </cell>
          <cell r="M19">
            <v>152712</v>
          </cell>
          <cell r="N19">
            <v>11.21</v>
          </cell>
          <cell r="O19">
            <v>4408</v>
          </cell>
          <cell r="P19">
            <v>4032</v>
          </cell>
          <cell r="Q19">
            <v>9.33</v>
          </cell>
          <cell r="R19">
            <v>287.62</v>
          </cell>
          <cell r="S19">
            <v>250.2399999999999</v>
          </cell>
          <cell r="T19">
            <v>14.94</v>
          </cell>
          <cell r="U19">
            <v>277.43</v>
          </cell>
          <cell r="V19">
            <v>241.21999999999991</v>
          </cell>
          <cell r="W19">
            <v>15.01</v>
          </cell>
          <cell r="X19">
            <v>10.19</v>
          </cell>
        </row>
        <row r="20">
          <cell r="B20" t="str">
            <v>กาญจนบุรี</v>
          </cell>
          <cell r="C20">
            <v>60.99</v>
          </cell>
          <cell r="D20">
            <v>58.22</v>
          </cell>
          <cell r="E20">
            <v>2.7699999999999999E-2</v>
          </cell>
          <cell r="F20">
            <v>212721</v>
          </cell>
          <cell r="G20">
            <v>197362</v>
          </cell>
          <cell r="H20">
            <v>7.78</v>
          </cell>
          <cell r="I20">
            <v>777612</v>
          </cell>
          <cell r="J20">
            <v>714756</v>
          </cell>
          <cell r="K20">
            <v>8.7899999999999991</v>
          </cell>
          <cell r="L20">
            <v>743468</v>
          </cell>
          <cell r="M20">
            <v>681887</v>
          </cell>
          <cell r="N20">
            <v>9.0299999999999994</v>
          </cell>
          <cell r="O20">
            <v>34144</v>
          </cell>
          <cell r="P20">
            <v>32869</v>
          </cell>
          <cell r="Q20">
            <v>3.88</v>
          </cell>
          <cell r="R20">
            <v>1928.26</v>
          </cell>
          <cell r="S20">
            <v>1711.9703627950003</v>
          </cell>
          <cell r="T20">
            <v>12.63</v>
          </cell>
          <cell r="U20">
            <v>1793.86</v>
          </cell>
          <cell r="V20">
            <v>1593.3200000000006</v>
          </cell>
          <cell r="W20">
            <v>12.59</v>
          </cell>
          <cell r="X20">
            <v>134.4</v>
          </cell>
        </row>
        <row r="21">
          <cell r="B21" t="str">
            <v>สมุทรสงคราม</v>
          </cell>
          <cell r="C21">
            <v>54.53</v>
          </cell>
          <cell r="D21">
            <v>52.4</v>
          </cell>
          <cell r="E21">
            <v>2.1299999999999999E-2</v>
          </cell>
          <cell r="F21">
            <v>41460</v>
          </cell>
          <cell r="G21">
            <v>38510</v>
          </cell>
          <cell r="H21">
            <v>7.66</v>
          </cell>
          <cell r="I21">
            <v>117695</v>
          </cell>
          <cell r="J21">
            <v>106006</v>
          </cell>
          <cell r="K21">
            <v>11.03</v>
          </cell>
          <cell r="L21">
            <v>113471</v>
          </cell>
          <cell r="M21">
            <v>102152</v>
          </cell>
          <cell r="N21">
            <v>11.08</v>
          </cell>
          <cell r="O21">
            <v>4224</v>
          </cell>
          <cell r="P21">
            <v>3854</v>
          </cell>
          <cell r="Q21">
            <v>9.6</v>
          </cell>
          <cell r="R21">
            <v>158.87</v>
          </cell>
          <cell r="S21">
            <v>139.72000000000003</v>
          </cell>
          <cell r="T21">
            <v>13.71</v>
          </cell>
          <cell r="U21">
            <v>153.31</v>
          </cell>
          <cell r="V21">
            <v>134.76000000000005</v>
          </cell>
          <cell r="W21">
            <v>13.77</v>
          </cell>
          <cell r="X21">
            <v>5.56</v>
          </cell>
        </row>
        <row r="22">
          <cell r="B22" t="str">
            <v>สุพรรณบุรี</v>
          </cell>
          <cell r="C22">
            <v>76.61</v>
          </cell>
          <cell r="D22">
            <v>73.59</v>
          </cell>
          <cell r="E22">
            <v>3.0200000000000001E-2</v>
          </cell>
          <cell r="F22">
            <v>56242</v>
          </cell>
          <cell r="G22">
            <v>52478</v>
          </cell>
          <cell r="H22">
            <v>7.17</v>
          </cell>
          <cell r="I22">
            <v>201098</v>
          </cell>
          <cell r="J22">
            <v>185661</v>
          </cell>
          <cell r="K22">
            <v>8.31</v>
          </cell>
          <cell r="L22">
            <v>198888</v>
          </cell>
          <cell r="M22">
            <v>183622</v>
          </cell>
          <cell r="N22">
            <v>8.31</v>
          </cell>
          <cell r="O22">
            <v>2210</v>
          </cell>
          <cell r="P22">
            <v>2039</v>
          </cell>
          <cell r="Q22">
            <v>8.39</v>
          </cell>
          <cell r="R22">
            <v>298.30999999999995</v>
          </cell>
          <cell r="S22">
            <v>269.46000000000004</v>
          </cell>
          <cell r="T22">
            <v>10.71</v>
          </cell>
          <cell r="U22">
            <v>294.02999999999997</v>
          </cell>
          <cell r="V22">
            <v>265.58999999999992</v>
          </cell>
          <cell r="W22">
            <v>10.71</v>
          </cell>
          <cell r="X22">
            <v>4.28</v>
          </cell>
        </row>
        <row r="23">
          <cell r="B23" t="str">
            <v>เพชรบุรี</v>
          </cell>
          <cell r="C23">
            <v>66.56</v>
          </cell>
          <cell r="D23">
            <v>65.28</v>
          </cell>
          <cell r="E23">
            <v>1.2800000000000001E-2</v>
          </cell>
          <cell r="F23">
            <v>194217</v>
          </cell>
          <cell r="G23">
            <v>183944</v>
          </cell>
          <cell r="H23">
            <v>5.58</v>
          </cell>
          <cell r="I23">
            <v>431978</v>
          </cell>
          <cell r="J23">
            <v>404726</v>
          </cell>
          <cell r="K23">
            <v>6.73</v>
          </cell>
          <cell r="L23">
            <v>400252</v>
          </cell>
          <cell r="M23">
            <v>375507</v>
          </cell>
          <cell r="N23">
            <v>6.59</v>
          </cell>
          <cell r="O23">
            <v>31726</v>
          </cell>
          <cell r="P23">
            <v>29219</v>
          </cell>
          <cell r="Q23">
            <v>8.58</v>
          </cell>
          <cell r="R23">
            <v>1461.93</v>
          </cell>
          <cell r="S23">
            <v>1339.33</v>
          </cell>
          <cell r="T23">
            <v>9.15</v>
          </cell>
          <cell r="U23">
            <v>1179.7</v>
          </cell>
          <cell r="V23">
            <v>1086.71</v>
          </cell>
          <cell r="W23">
            <v>8.56</v>
          </cell>
          <cell r="X23">
            <v>282.23</v>
          </cell>
        </row>
        <row r="24">
          <cell r="B24" t="str">
            <v>ประจวบคีรีขันธ์</v>
          </cell>
          <cell r="C24">
            <v>56.9</v>
          </cell>
          <cell r="D24">
            <v>55.25</v>
          </cell>
          <cell r="E24">
            <v>1.6500000000000001E-2</v>
          </cell>
          <cell r="F24">
            <v>209951</v>
          </cell>
          <cell r="G24">
            <v>197408</v>
          </cell>
          <cell r="H24">
            <v>6.35</v>
          </cell>
          <cell r="I24">
            <v>383030</v>
          </cell>
          <cell r="J24">
            <v>361843</v>
          </cell>
          <cell r="K24">
            <v>5.86</v>
          </cell>
          <cell r="L24">
            <v>309953</v>
          </cell>
          <cell r="M24">
            <v>296195</v>
          </cell>
          <cell r="N24">
            <v>4.6399999999999997</v>
          </cell>
          <cell r="O24">
            <v>73077</v>
          </cell>
          <cell r="P24">
            <v>65648</v>
          </cell>
          <cell r="Q24">
            <v>11.32</v>
          </cell>
          <cell r="R24">
            <v>2181.8200000000002</v>
          </cell>
          <cell r="S24">
            <v>1979.5599999999995</v>
          </cell>
          <cell r="T24">
            <v>10.220000000000001</v>
          </cell>
          <cell r="U24">
            <v>1293.47</v>
          </cell>
          <cell r="V24">
            <v>1199.4999999999995</v>
          </cell>
          <cell r="W24">
            <v>7.83</v>
          </cell>
          <cell r="X24">
            <v>888.35</v>
          </cell>
        </row>
        <row r="25">
          <cell r="B25" t="str">
            <v>ภาคตะวันตก</v>
          </cell>
          <cell r="C25">
            <v>61.22</v>
          </cell>
          <cell r="D25">
            <v>58.89</v>
          </cell>
          <cell r="E25">
            <v>2.33</v>
          </cell>
          <cell r="F25">
            <v>769165</v>
          </cell>
          <cell r="G25">
            <v>718795</v>
          </cell>
          <cell r="H25">
            <v>7.01</v>
          </cell>
          <cell r="I25">
            <v>2085648</v>
          </cell>
          <cell r="J25">
            <v>1929736</v>
          </cell>
          <cell r="K25">
            <v>8.08</v>
          </cell>
          <cell r="L25">
            <v>1935859</v>
          </cell>
          <cell r="M25">
            <v>1792075</v>
          </cell>
          <cell r="N25">
            <v>8.02</v>
          </cell>
          <cell r="O25">
            <v>149789</v>
          </cell>
          <cell r="P25">
            <v>137661</v>
          </cell>
          <cell r="Q25">
            <v>8.81</v>
          </cell>
          <cell r="R25">
            <v>6316.8099999999995</v>
          </cell>
          <cell r="S25">
            <v>5690.2803627949997</v>
          </cell>
          <cell r="T25">
            <v>11.01</v>
          </cell>
          <cell r="U25">
            <v>4991.8</v>
          </cell>
          <cell r="V25">
            <v>4521.1000000000004</v>
          </cell>
          <cell r="W25">
            <v>10.41</v>
          </cell>
          <cell r="X25">
            <v>1325.01</v>
          </cell>
        </row>
        <row r="26">
          <cell r="B26" t="str">
            <v>ชลบุรี</v>
          </cell>
          <cell r="C26">
            <v>73.31</v>
          </cell>
          <cell r="D26">
            <v>67.16</v>
          </cell>
          <cell r="E26">
            <v>6.1500000000000006E-2</v>
          </cell>
          <cell r="F26">
            <v>1000785</v>
          </cell>
          <cell r="G26">
            <v>905208</v>
          </cell>
          <cell r="H26">
            <v>10.56</v>
          </cell>
          <cell r="I26">
            <v>1201722</v>
          </cell>
          <cell r="J26">
            <v>1087591</v>
          </cell>
          <cell r="K26">
            <v>10.49</v>
          </cell>
          <cell r="L26">
            <v>566374</v>
          </cell>
          <cell r="M26">
            <v>547606</v>
          </cell>
          <cell r="N26">
            <v>3.43</v>
          </cell>
          <cell r="O26">
            <v>635348</v>
          </cell>
          <cell r="P26">
            <v>539985</v>
          </cell>
          <cell r="Q26">
            <v>17.66</v>
          </cell>
          <cell r="R26">
            <v>12207.33</v>
          </cell>
          <cell r="S26">
            <v>9752.02</v>
          </cell>
          <cell r="T26">
            <v>25.18</v>
          </cell>
          <cell r="U26">
            <v>3210.61</v>
          </cell>
          <cell r="V26">
            <v>2936.380000000001</v>
          </cell>
          <cell r="W26">
            <v>9.34</v>
          </cell>
          <cell r="X26">
            <v>8996.7199999999993</v>
          </cell>
        </row>
        <row r="27">
          <cell r="B27" t="str">
            <v>จันทบุรี</v>
          </cell>
          <cell r="C27">
            <v>53.53</v>
          </cell>
          <cell r="D27">
            <v>52.5</v>
          </cell>
          <cell r="E27">
            <v>1.03E-2</v>
          </cell>
          <cell r="F27">
            <v>92387</v>
          </cell>
          <cell r="G27">
            <v>87848</v>
          </cell>
          <cell r="H27">
            <v>5.17</v>
          </cell>
          <cell r="I27">
            <v>124552</v>
          </cell>
          <cell r="J27">
            <v>116506</v>
          </cell>
          <cell r="K27">
            <v>6.91</v>
          </cell>
          <cell r="L27">
            <v>117312</v>
          </cell>
          <cell r="M27">
            <v>110071</v>
          </cell>
          <cell r="N27">
            <v>6.58</v>
          </cell>
          <cell r="O27">
            <v>7240</v>
          </cell>
          <cell r="P27">
            <v>6435</v>
          </cell>
          <cell r="Q27">
            <v>12.51</v>
          </cell>
          <cell r="R27">
            <v>414.91</v>
          </cell>
          <cell r="S27">
            <v>371.95999999999981</v>
          </cell>
          <cell r="T27">
            <v>11.55</v>
          </cell>
          <cell r="U27">
            <v>386</v>
          </cell>
          <cell r="V27">
            <v>347.12999999999988</v>
          </cell>
          <cell r="W27">
            <v>11.2</v>
          </cell>
          <cell r="X27">
            <v>28.91</v>
          </cell>
        </row>
        <row r="28">
          <cell r="B28" t="str">
            <v>ตราด</v>
          </cell>
          <cell r="C28">
            <v>53.18</v>
          </cell>
          <cell r="D28">
            <v>50.7</v>
          </cell>
          <cell r="E28">
            <v>2.4799999999999999E-2</v>
          </cell>
          <cell r="F28">
            <v>135008</v>
          </cell>
          <cell r="G28">
            <v>125293</v>
          </cell>
          <cell r="H28">
            <v>7.75</v>
          </cell>
          <cell r="I28">
            <v>146062</v>
          </cell>
          <cell r="J28">
            <v>135558</v>
          </cell>
          <cell r="K28">
            <v>7.75</v>
          </cell>
          <cell r="L28">
            <v>122538</v>
          </cell>
          <cell r="M28">
            <v>114525</v>
          </cell>
          <cell r="N28">
            <v>7</v>
          </cell>
          <cell r="O28">
            <v>23524</v>
          </cell>
          <cell r="P28">
            <v>21033</v>
          </cell>
          <cell r="Q28">
            <v>11.84</v>
          </cell>
          <cell r="R28">
            <v>1099.19</v>
          </cell>
          <cell r="S28">
            <v>971.67000000000007</v>
          </cell>
          <cell r="T28">
            <v>13.12</v>
          </cell>
          <cell r="U28">
            <v>776.95</v>
          </cell>
          <cell r="V28">
            <v>696.11999999999989</v>
          </cell>
          <cell r="W28">
            <v>11.61</v>
          </cell>
          <cell r="X28">
            <v>322.24</v>
          </cell>
        </row>
        <row r="29">
          <cell r="B29" t="str">
            <v>นครนายก</v>
          </cell>
          <cell r="C29">
            <v>64.28</v>
          </cell>
          <cell r="D29">
            <v>63.49</v>
          </cell>
          <cell r="E29">
            <v>7.9000000000000008E-3</v>
          </cell>
          <cell r="F29">
            <v>156520</v>
          </cell>
          <cell r="G29">
            <v>149483</v>
          </cell>
          <cell r="H29">
            <v>4.71</v>
          </cell>
          <cell r="I29">
            <v>257560</v>
          </cell>
          <cell r="J29">
            <v>245005</v>
          </cell>
          <cell r="K29">
            <v>5.12</v>
          </cell>
          <cell r="L29">
            <v>254473</v>
          </cell>
          <cell r="M29">
            <v>242303</v>
          </cell>
          <cell r="N29">
            <v>5.0199999999999996</v>
          </cell>
          <cell r="O29">
            <v>3087</v>
          </cell>
          <cell r="P29">
            <v>2702</v>
          </cell>
          <cell r="Q29">
            <v>14.25</v>
          </cell>
          <cell r="R29">
            <v>520.04</v>
          </cell>
          <cell r="S29">
            <v>478.88000000000011</v>
          </cell>
          <cell r="T29">
            <v>8.6</v>
          </cell>
          <cell r="U29">
            <v>509.25</v>
          </cell>
          <cell r="V29">
            <v>469.79000000000008</v>
          </cell>
          <cell r="W29">
            <v>8.4</v>
          </cell>
          <cell r="X29">
            <v>10.79</v>
          </cell>
        </row>
        <row r="30">
          <cell r="B30" t="str">
            <v>ปราจีนบุรี</v>
          </cell>
          <cell r="C30">
            <v>59.43</v>
          </cell>
          <cell r="D30">
            <v>59.06</v>
          </cell>
          <cell r="E30">
            <v>3.7000000000000002E-3</v>
          </cell>
          <cell r="F30">
            <v>61977</v>
          </cell>
          <cell r="G30">
            <v>59761</v>
          </cell>
          <cell r="H30">
            <v>3.71</v>
          </cell>
          <cell r="I30">
            <v>101569</v>
          </cell>
          <cell r="J30">
            <v>96735</v>
          </cell>
          <cell r="K30">
            <v>5</v>
          </cell>
          <cell r="L30">
            <v>97259</v>
          </cell>
          <cell r="M30">
            <v>92567</v>
          </cell>
          <cell r="N30">
            <v>5.07</v>
          </cell>
          <cell r="O30">
            <v>4310</v>
          </cell>
          <cell r="P30">
            <v>4168</v>
          </cell>
          <cell r="Q30">
            <v>3.41</v>
          </cell>
          <cell r="R30">
            <v>296.51</v>
          </cell>
          <cell r="S30">
            <v>269.54000000000008</v>
          </cell>
          <cell r="T30">
            <v>10.01</v>
          </cell>
          <cell r="U30">
            <v>281.27999999999997</v>
          </cell>
          <cell r="V30">
            <v>256.52000000000004</v>
          </cell>
          <cell r="W30">
            <v>9.65</v>
          </cell>
          <cell r="X30">
            <v>15.23</v>
          </cell>
        </row>
        <row r="31">
          <cell r="B31" t="str">
            <v>ระยอง</v>
          </cell>
          <cell r="C31">
            <v>62.54</v>
          </cell>
          <cell r="D31">
            <v>61.2</v>
          </cell>
          <cell r="E31">
            <v>1.34E-2</v>
          </cell>
          <cell r="F31">
            <v>263724</v>
          </cell>
          <cell r="G31">
            <v>249650</v>
          </cell>
          <cell r="H31">
            <v>5.64</v>
          </cell>
          <cell r="I31">
            <v>495990</v>
          </cell>
          <cell r="J31">
            <v>466405</v>
          </cell>
          <cell r="K31">
            <v>6.34</v>
          </cell>
          <cell r="L31">
            <v>455900</v>
          </cell>
          <cell r="M31">
            <v>427217</v>
          </cell>
          <cell r="N31">
            <v>6.71</v>
          </cell>
          <cell r="O31">
            <v>40090</v>
          </cell>
          <cell r="P31">
            <v>39188</v>
          </cell>
          <cell r="Q31">
            <v>2.2999999999999998</v>
          </cell>
          <cell r="R31">
            <v>2377.2599999999998</v>
          </cell>
          <cell r="S31">
            <v>2137.21</v>
          </cell>
          <cell r="T31">
            <v>11.23</v>
          </cell>
          <cell r="U31">
            <v>1944.87</v>
          </cell>
          <cell r="V31">
            <v>1764.8400000000006</v>
          </cell>
          <cell r="W31">
            <v>10.199999999999999</v>
          </cell>
          <cell r="X31">
            <v>432.39</v>
          </cell>
        </row>
        <row r="32">
          <cell r="B32" t="str">
            <v>สระแก้ว</v>
          </cell>
          <cell r="C32">
            <v>50.85</v>
          </cell>
          <cell r="D32">
            <v>52.17</v>
          </cell>
          <cell r="E32">
            <v>-1.32E-2</v>
          </cell>
          <cell r="F32">
            <v>59699</v>
          </cell>
          <cell r="G32">
            <v>60739</v>
          </cell>
          <cell r="H32">
            <v>-1.71</v>
          </cell>
          <cell r="I32">
            <v>153157</v>
          </cell>
          <cell r="J32">
            <v>151341</v>
          </cell>
          <cell r="K32">
            <v>1.2</v>
          </cell>
          <cell r="L32">
            <v>132559</v>
          </cell>
          <cell r="M32">
            <v>131941</v>
          </cell>
          <cell r="N32">
            <v>0.47</v>
          </cell>
          <cell r="O32">
            <v>20598</v>
          </cell>
          <cell r="P32">
            <v>19400</v>
          </cell>
          <cell r="Q32">
            <v>6.18</v>
          </cell>
          <cell r="R32">
            <v>450.06</v>
          </cell>
          <cell r="S32">
            <v>434.03000000000003</v>
          </cell>
          <cell r="T32">
            <v>3.69</v>
          </cell>
          <cell r="U32">
            <v>407.38</v>
          </cell>
          <cell r="V32">
            <v>396.1</v>
          </cell>
          <cell r="W32">
            <v>2.85</v>
          </cell>
          <cell r="X32">
            <v>42.68</v>
          </cell>
        </row>
        <row r="33">
          <cell r="B33" t="str">
            <v>ภาคตะวันออก</v>
          </cell>
          <cell r="C33">
            <v>67.34</v>
          </cell>
          <cell r="D33">
            <v>63.11</v>
          </cell>
          <cell r="E33">
            <v>4.2300000000000004</v>
          </cell>
          <cell r="F33">
            <v>1770100</v>
          </cell>
          <cell r="G33">
            <v>1637982</v>
          </cell>
          <cell r="H33">
            <v>8.07</v>
          </cell>
          <cell r="I33">
            <v>2480612</v>
          </cell>
          <cell r="J33">
            <v>2299141</v>
          </cell>
          <cell r="K33">
            <v>7.89</v>
          </cell>
          <cell r="L33">
            <v>1746415</v>
          </cell>
          <cell r="M33">
            <v>1666230</v>
          </cell>
          <cell r="N33">
            <v>4.8099999999999996</v>
          </cell>
          <cell r="O33">
            <v>734197</v>
          </cell>
          <cell r="P33">
            <v>632911</v>
          </cell>
          <cell r="Q33">
            <v>16</v>
          </cell>
          <cell r="R33">
            <v>17365.300000000003</v>
          </cell>
          <cell r="S33">
            <v>14415.31</v>
          </cell>
          <cell r="T33">
            <v>20.46</v>
          </cell>
          <cell r="U33">
            <v>7516.34</v>
          </cell>
          <cell r="V33">
            <v>6866.8800000000028</v>
          </cell>
          <cell r="W33">
            <v>9.4600000000000009</v>
          </cell>
          <cell r="X33">
            <v>9848.9599999999991</v>
          </cell>
        </row>
        <row r="34">
          <cell r="B34" t="str">
            <v>ภูเก็ต</v>
          </cell>
          <cell r="C34">
            <v>64.91</v>
          </cell>
          <cell r="D34">
            <v>62.53</v>
          </cell>
          <cell r="E34">
            <v>2.3799999999999998E-2</v>
          </cell>
          <cell r="F34">
            <v>763530</v>
          </cell>
          <cell r="G34">
            <v>733419</v>
          </cell>
          <cell r="H34">
            <v>4.1100000000000003</v>
          </cell>
          <cell r="I34">
            <v>843874</v>
          </cell>
          <cell r="J34">
            <v>806626</v>
          </cell>
          <cell r="K34">
            <v>4.62</v>
          </cell>
          <cell r="L34">
            <v>256671</v>
          </cell>
          <cell r="M34">
            <v>247641</v>
          </cell>
          <cell r="N34">
            <v>3.65</v>
          </cell>
          <cell r="O34">
            <v>587203</v>
          </cell>
          <cell r="P34">
            <v>558985</v>
          </cell>
          <cell r="Q34">
            <v>5.05</v>
          </cell>
          <cell r="R34">
            <v>20153.039999999997</v>
          </cell>
          <cell r="S34">
            <v>17191.369999999995</v>
          </cell>
          <cell r="T34">
            <v>17.23</v>
          </cell>
          <cell r="U34">
            <v>3330.12</v>
          </cell>
          <cell r="V34">
            <v>3005.4200000000019</v>
          </cell>
          <cell r="W34">
            <v>10.8</v>
          </cell>
          <cell r="X34">
            <v>16822.919999999998</v>
          </cell>
        </row>
        <row r="35">
          <cell r="B35" t="str">
            <v>พัทลุง</v>
          </cell>
          <cell r="C35">
            <v>59.99</v>
          </cell>
          <cell r="D35">
            <v>57.31</v>
          </cell>
          <cell r="E35">
            <v>2.6800000000000001E-2</v>
          </cell>
          <cell r="F35">
            <v>60517</v>
          </cell>
          <cell r="G35">
            <v>58867</v>
          </cell>
          <cell r="H35">
            <v>2.8</v>
          </cell>
          <cell r="I35">
            <v>93040</v>
          </cell>
          <cell r="J35">
            <v>88375</v>
          </cell>
          <cell r="K35">
            <v>5.28</v>
          </cell>
          <cell r="L35">
            <v>92153</v>
          </cell>
          <cell r="M35">
            <v>87595</v>
          </cell>
          <cell r="N35">
            <v>5.2</v>
          </cell>
          <cell r="O35">
            <v>887</v>
          </cell>
          <cell r="P35">
            <v>780</v>
          </cell>
          <cell r="Q35">
            <v>13.72</v>
          </cell>
          <cell r="R35">
            <v>281.08</v>
          </cell>
          <cell r="S35">
            <v>261.59999999999991</v>
          </cell>
          <cell r="T35">
            <v>7.45</v>
          </cell>
          <cell r="U35">
            <v>278.06</v>
          </cell>
          <cell r="V35">
            <v>259.12999999999988</v>
          </cell>
          <cell r="W35">
            <v>7.31</v>
          </cell>
          <cell r="X35">
            <v>3.02</v>
          </cell>
        </row>
        <row r="36">
          <cell r="B36" t="str">
            <v>ตรัง</v>
          </cell>
          <cell r="C36">
            <v>44.77</v>
          </cell>
          <cell r="D36">
            <v>41.92</v>
          </cell>
          <cell r="E36">
            <v>2.8500000000000001E-2</v>
          </cell>
          <cell r="F36">
            <v>64311</v>
          </cell>
          <cell r="G36">
            <v>59989</v>
          </cell>
          <cell r="H36">
            <v>7.2</v>
          </cell>
          <cell r="I36">
            <v>74178</v>
          </cell>
          <cell r="J36">
            <v>68971</v>
          </cell>
          <cell r="K36">
            <v>7.55</v>
          </cell>
          <cell r="L36">
            <v>63192</v>
          </cell>
          <cell r="M36">
            <v>59527</v>
          </cell>
          <cell r="N36">
            <v>6.16</v>
          </cell>
          <cell r="O36">
            <v>10986</v>
          </cell>
          <cell r="P36">
            <v>9444</v>
          </cell>
          <cell r="Q36">
            <v>16.329999999999998</v>
          </cell>
          <cell r="R36">
            <v>482.01</v>
          </cell>
          <cell r="S36">
            <v>422.94999999999982</v>
          </cell>
          <cell r="T36">
            <v>13.96</v>
          </cell>
          <cell r="U36">
            <v>406.02</v>
          </cell>
          <cell r="V36">
            <v>362.03999999999996</v>
          </cell>
          <cell r="W36">
            <v>12.15</v>
          </cell>
          <cell r="X36">
            <v>75.989999999999995</v>
          </cell>
        </row>
        <row r="37">
          <cell r="B37" t="str">
            <v>ระนอง</v>
          </cell>
          <cell r="C37">
            <v>49.88</v>
          </cell>
          <cell r="D37">
            <v>48.94</v>
          </cell>
          <cell r="E37">
            <v>9.3999999999999986E-3</v>
          </cell>
          <cell r="F37">
            <v>59047</v>
          </cell>
          <cell r="G37">
            <v>57774</v>
          </cell>
          <cell r="H37">
            <v>2.2000000000000002</v>
          </cell>
          <cell r="I37">
            <v>72704</v>
          </cell>
          <cell r="J37">
            <v>70487</v>
          </cell>
          <cell r="K37">
            <v>3.15</v>
          </cell>
          <cell r="L37">
            <v>67823</v>
          </cell>
          <cell r="M37">
            <v>65861</v>
          </cell>
          <cell r="N37">
            <v>2.98</v>
          </cell>
          <cell r="O37">
            <v>4881</v>
          </cell>
          <cell r="P37">
            <v>4626</v>
          </cell>
          <cell r="Q37">
            <v>5.51</v>
          </cell>
          <cell r="R37">
            <v>376.43</v>
          </cell>
          <cell r="S37">
            <v>359.66999999999985</v>
          </cell>
          <cell r="T37">
            <v>4.66</v>
          </cell>
          <cell r="U37">
            <v>340.98</v>
          </cell>
          <cell r="V37">
            <v>327.76999999999987</v>
          </cell>
          <cell r="W37">
            <v>4.03</v>
          </cell>
          <cell r="X37">
            <v>35.450000000000003</v>
          </cell>
        </row>
        <row r="38">
          <cell r="B38" t="str">
            <v>ชุมพร</v>
          </cell>
          <cell r="C38">
            <v>51.39</v>
          </cell>
          <cell r="D38">
            <v>49.84</v>
          </cell>
          <cell r="E38">
            <v>1.55E-2</v>
          </cell>
          <cell r="F38">
            <v>83517</v>
          </cell>
          <cell r="G38">
            <v>82131</v>
          </cell>
          <cell r="H38">
            <v>1.69</v>
          </cell>
          <cell r="I38">
            <v>118170</v>
          </cell>
          <cell r="J38">
            <v>112794</v>
          </cell>
          <cell r="K38">
            <v>4.7699999999999996</v>
          </cell>
          <cell r="L38">
            <v>107043</v>
          </cell>
          <cell r="M38">
            <v>101834</v>
          </cell>
          <cell r="N38">
            <v>5.12</v>
          </cell>
          <cell r="O38">
            <v>11127</v>
          </cell>
          <cell r="P38">
            <v>10960</v>
          </cell>
          <cell r="Q38">
            <v>1.52</v>
          </cell>
          <cell r="R38">
            <v>567.91999999999996</v>
          </cell>
          <cell r="S38">
            <v>521.32000000000016</v>
          </cell>
          <cell r="T38">
            <v>8.94</v>
          </cell>
          <cell r="U38">
            <v>472.59</v>
          </cell>
          <cell r="V38">
            <v>432.56000000000017</v>
          </cell>
          <cell r="W38">
            <v>9.25</v>
          </cell>
          <cell r="X38">
            <v>95.33</v>
          </cell>
        </row>
        <row r="39">
          <cell r="B39" t="str">
            <v>ปัตตานี</v>
          </cell>
          <cell r="C39">
            <v>47.22</v>
          </cell>
          <cell r="D39">
            <v>45.03</v>
          </cell>
          <cell r="E39">
            <v>2.1899999999999999E-2</v>
          </cell>
          <cell r="F39">
            <v>19166</v>
          </cell>
          <cell r="G39">
            <v>18368</v>
          </cell>
          <cell r="H39">
            <v>4.34</v>
          </cell>
          <cell r="I39">
            <v>20735</v>
          </cell>
          <cell r="J39">
            <v>19827</v>
          </cell>
          <cell r="K39">
            <v>4.58</v>
          </cell>
          <cell r="L39">
            <v>20531</v>
          </cell>
          <cell r="M39">
            <v>19661</v>
          </cell>
          <cell r="N39">
            <v>4.43</v>
          </cell>
          <cell r="O39">
            <v>204</v>
          </cell>
          <cell r="P39">
            <v>166</v>
          </cell>
          <cell r="Q39">
            <v>22.89</v>
          </cell>
          <cell r="R39">
            <v>94.100000000000009</v>
          </cell>
          <cell r="S39">
            <v>84.359999999999985</v>
          </cell>
          <cell r="T39">
            <v>11.55</v>
          </cell>
          <cell r="U39">
            <v>93.34</v>
          </cell>
          <cell r="V39">
            <v>83.759999999999991</v>
          </cell>
          <cell r="W39">
            <v>11.44</v>
          </cell>
          <cell r="X39">
            <v>0.76</v>
          </cell>
        </row>
        <row r="40">
          <cell r="B40" t="str">
            <v>ยะลา</v>
          </cell>
          <cell r="C40">
            <v>51.94</v>
          </cell>
          <cell r="D40">
            <v>49.97</v>
          </cell>
          <cell r="E40">
            <v>1.9699999999999999E-2</v>
          </cell>
          <cell r="F40">
            <v>51156</v>
          </cell>
          <cell r="G40">
            <v>49196</v>
          </cell>
          <cell r="H40">
            <v>3.98</v>
          </cell>
          <cell r="I40">
            <v>51892</v>
          </cell>
          <cell r="J40">
            <v>49864</v>
          </cell>
          <cell r="K40">
            <v>4.07</v>
          </cell>
          <cell r="L40">
            <v>12726</v>
          </cell>
          <cell r="M40">
            <v>11841</v>
          </cell>
          <cell r="N40">
            <v>7.47</v>
          </cell>
          <cell r="O40">
            <v>39166</v>
          </cell>
          <cell r="P40">
            <v>38023</v>
          </cell>
          <cell r="Q40">
            <v>3.01</v>
          </cell>
          <cell r="R40">
            <v>262.77</v>
          </cell>
          <cell r="S40">
            <v>236.65000000000009</v>
          </cell>
          <cell r="T40">
            <v>11.04</v>
          </cell>
          <cell r="U40">
            <v>52.72</v>
          </cell>
          <cell r="V40">
            <v>46.129999999999995</v>
          </cell>
          <cell r="W40">
            <v>14.29</v>
          </cell>
          <cell r="X40">
            <v>210.05</v>
          </cell>
        </row>
        <row r="41">
          <cell r="B41" t="str">
            <v>นครศรีธรรมราช</v>
          </cell>
          <cell r="C41">
            <v>56.77</v>
          </cell>
          <cell r="D41">
            <v>54.09</v>
          </cell>
          <cell r="E41">
            <v>2.6800000000000001E-2</v>
          </cell>
          <cell r="F41">
            <v>192325</v>
          </cell>
          <cell r="G41">
            <v>185385</v>
          </cell>
          <cell r="H41">
            <v>3.74</v>
          </cell>
          <cell r="I41">
            <v>298800</v>
          </cell>
          <cell r="J41">
            <v>282798</v>
          </cell>
          <cell r="K41">
            <v>5.66</v>
          </cell>
          <cell r="L41">
            <v>291964</v>
          </cell>
          <cell r="M41">
            <v>276557</v>
          </cell>
          <cell r="N41">
            <v>5.57</v>
          </cell>
          <cell r="O41">
            <v>6836</v>
          </cell>
          <cell r="P41">
            <v>6241</v>
          </cell>
          <cell r="Q41">
            <v>9.5299999999999994</v>
          </cell>
          <cell r="R41">
            <v>1177.78</v>
          </cell>
          <cell r="S41">
            <v>1068.6299999999997</v>
          </cell>
          <cell r="T41">
            <v>10.210000000000001</v>
          </cell>
          <cell r="U41">
            <v>1151.05</v>
          </cell>
          <cell r="V41">
            <v>1045.0499999999997</v>
          </cell>
          <cell r="W41">
            <v>10.14</v>
          </cell>
          <cell r="X41">
            <v>26.73</v>
          </cell>
        </row>
        <row r="42">
          <cell r="B42" t="str">
            <v>นราธิวาส</v>
          </cell>
          <cell r="C42">
            <v>48.98</v>
          </cell>
          <cell r="D42">
            <v>49.42</v>
          </cell>
          <cell r="E42">
            <v>-4.4000000000000003E-3</v>
          </cell>
          <cell r="F42">
            <v>48428</v>
          </cell>
          <cell r="G42">
            <v>49803</v>
          </cell>
          <cell r="H42">
            <v>-2.76</v>
          </cell>
          <cell r="I42">
            <v>50862</v>
          </cell>
          <cell r="J42">
            <v>52169</v>
          </cell>
          <cell r="K42">
            <v>-2.5099999999999998</v>
          </cell>
          <cell r="L42">
            <v>16890</v>
          </cell>
          <cell r="M42">
            <v>16994</v>
          </cell>
          <cell r="N42">
            <v>-0.61</v>
          </cell>
          <cell r="O42">
            <v>33972</v>
          </cell>
          <cell r="P42">
            <v>35175</v>
          </cell>
          <cell r="Q42">
            <v>-3.42</v>
          </cell>
          <cell r="R42">
            <v>262.56</v>
          </cell>
          <cell r="S42">
            <v>253.38</v>
          </cell>
          <cell r="T42">
            <v>3.62</v>
          </cell>
          <cell r="U42">
            <v>76.28</v>
          </cell>
          <cell r="V42">
            <v>71.630000000000024</v>
          </cell>
          <cell r="W42">
            <v>6.49</v>
          </cell>
          <cell r="X42">
            <v>186.28</v>
          </cell>
        </row>
        <row r="43">
          <cell r="B43" t="str">
            <v>กระบี่</v>
          </cell>
          <cell r="C43">
            <v>55.95</v>
          </cell>
          <cell r="D43">
            <v>53.69</v>
          </cell>
          <cell r="E43">
            <v>2.2599999999999999E-2</v>
          </cell>
          <cell r="F43">
            <v>248181</v>
          </cell>
          <cell r="G43">
            <v>228906</v>
          </cell>
          <cell r="H43">
            <v>8.42</v>
          </cell>
          <cell r="I43">
            <v>338287</v>
          </cell>
          <cell r="J43">
            <v>303291</v>
          </cell>
          <cell r="K43">
            <v>11.54</v>
          </cell>
          <cell r="L43">
            <v>119037</v>
          </cell>
          <cell r="M43">
            <v>112364</v>
          </cell>
          <cell r="N43">
            <v>5.94</v>
          </cell>
          <cell r="O43">
            <v>219250</v>
          </cell>
          <cell r="P43">
            <v>190927</v>
          </cell>
          <cell r="Q43">
            <v>14.83</v>
          </cell>
          <cell r="R43">
            <v>5159.59</v>
          </cell>
          <cell r="S43">
            <v>4297.1499999999996</v>
          </cell>
          <cell r="T43">
            <v>20.07</v>
          </cell>
          <cell r="U43">
            <v>1816.15</v>
          </cell>
          <cell r="V43">
            <v>1606.71</v>
          </cell>
          <cell r="W43">
            <v>13.04</v>
          </cell>
          <cell r="X43">
            <v>3343.44</v>
          </cell>
        </row>
        <row r="44">
          <cell r="B44" t="str">
            <v>สงขลา</v>
          </cell>
          <cell r="C44">
            <v>65.44</v>
          </cell>
          <cell r="D44">
            <v>66.540000000000006</v>
          </cell>
          <cell r="E44">
            <v>-1.1000000000000001E-2</v>
          </cell>
          <cell r="F44">
            <v>366701</v>
          </cell>
          <cell r="G44">
            <v>373539</v>
          </cell>
          <cell r="H44">
            <v>-1.83</v>
          </cell>
          <cell r="I44">
            <v>581005</v>
          </cell>
          <cell r="J44">
            <v>583775</v>
          </cell>
          <cell r="K44">
            <v>-0.47</v>
          </cell>
          <cell r="L44">
            <v>318528</v>
          </cell>
          <cell r="M44">
            <v>317783</v>
          </cell>
          <cell r="N44">
            <v>0.23</v>
          </cell>
          <cell r="O44">
            <v>262477</v>
          </cell>
          <cell r="P44">
            <v>265992</v>
          </cell>
          <cell r="Q44">
            <v>-1.32</v>
          </cell>
          <cell r="R44">
            <v>5215.3</v>
          </cell>
          <cell r="S44">
            <v>4781.8200000000015</v>
          </cell>
          <cell r="T44">
            <v>9.07</v>
          </cell>
          <cell r="U44">
            <v>2432.7600000000002</v>
          </cell>
          <cell r="V44">
            <v>2297.67</v>
          </cell>
          <cell r="W44">
            <v>5.88</v>
          </cell>
          <cell r="X44">
            <v>2782.54</v>
          </cell>
        </row>
        <row r="45">
          <cell r="B45" t="str">
            <v>พังงา</v>
          </cell>
          <cell r="C45">
            <v>46.73</v>
          </cell>
          <cell r="D45">
            <v>46.28</v>
          </cell>
          <cell r="E45">
            <v>4.5000000000000005E-3</v>
          </cell>
          <cell r="F45">
            <v>68841</v>
          </cell>
          <cell r="G45">
            <v>69906</v>
          </cell>
          <cell r="H45">
            <v>-1.52</v>
          </cell>
          <cell r="I45">
            <v>254801</v>
          </cell>
          <cell r="J45">
            <v>239049</v>
          </cell>
          <cell r="K45">
            <v>6.59</v>
          </cell>
          <cell r="L45">
            <v>89012</v>
          </cell>
          <cell r="M45">
            <v>82771</v>
          </cell>
          <cell r="N45">
            <v>7.54</v>
          </cell>
          <cell r="O45">
            <v>165789</v>
          </cell>
          <cell r="P45">
            <v>156278</v>
          </cell>
          <cell r="Q45">
            <v>6.09</v>
          </cell>
          <cell r="R45">
            <v>2247.12</v>
          </cell>
          <cell r="S45">
            <v>2052.1400000000003</v>
          </cell>
          <cell r="T45">
            <v>9.5</v>
          </cell>
          <cell r="U45">
            <v>289.87</v>
          </cell>
          <cell r="V45">
            <v>272.80999999999995</v>
          </cell>
          <cell r="W45">
            <v>6.25</v>
          </cell>
          <cell r="X45">
            <v>1957.25</v>
          </cell>
        </row>
        <row r="46">
          <cell r="B46" t="str">
            <v>สุราษฎร์ธานี</v>
          </cell>
          <cell r="C46">
            <v>75.39</v>
          </cell>
          <cell r="D46">
            <v>72.17</v>
          </cell>
          <cell r="E46">
            <v>3.2199999999999999E-2</v>
          </cell>
          <cell r="F46">
            <v>481012</v>
          </cell>
          <cell r="G46">
            <v>461304</v>
          </cell>
          <cell r="H46">
            <v>4.2699999999999996</v>
          </cell>
          <cell r="I46">
            <v>553983</v>
          </cell>
          <cell r="J46">
            <v>528485</v>
          </cell>
          <cell r="K46">
            <v>4.82</v>
          </cell>
          <cell r="L46">
            <v>223827</v>
          </cell>
          <cell r="M46">
            <v>209466</v>
          </cell>
          <cell r="N46">
            <v>6.86</v>
          </cell>
          <cell r="O46">
            <v>330156</v>
          </cell>
          <cell r="P46">
            <v>319019</v>
          </cell>
          <cell r="Q46">
            <v>3.49</v>
          </cell>
          <cell r="R46">
            <v>7577.1100000000006</v>
          </cell>
          <cell r="S46">
            <v>6554.880000000001</v>
          </cell>
          <cell r="T46">
            <v>15.59</v>
          </cell>
          <cell r="U46">
            <v>1608.47</v>
          </cell>
          <cell r="V46">
            <v>1412.88</v>
          </cell>
          <cell r="W46">
            <v>13.84</v>
          </cell>
          <cell r="X46">
            <v>5968.64</v>
          </cell>
        </row>
        <row r="47">
          <cell r="B47" t="str">
            <v>สตูล</v>
          </cell>
          <cell r="C47">
            <v>39.35</v>
          </cell>
          <cell r="D47">
            <v>38.340000000000003</v>
          </cell>
          <cell r="E47">
            <v>1.01E-2</v>
          </cell>
          <cell r="F47">
            <v>44532</v>
          </cell>
          <cell r="G47">
            <v>43498</v>
          </cell>
          <cell r="H47">
            <v>2.38</v>
          </cell>
          <cell r="I47">
            <v>76401</v>
          </cell>
          <cell r="J47">
            <v>74046</v>
          </cell>
          <cell r="K47">
            <v>3.18</v>
          </cell>
          <cell r="L47">
            <v>71078</v>
          </cell>
          <cell r="M47">
            <v>69104</v>
          </cell>
          <cell r="N47">
            <v>2.86</v>
          </cell>
          <cell r="O47">
            <v>5323</v>
          </cell>
          <cell r="P47">
            <v>4942</v>
          </cell>
          <cell r="Q47">
            <v>7.71</v>
          </cell>
          <cell r="R47">
            <v>278.5</v>
          </cell>
          <cell r="S47">
            <v>258.34000000000003</v>
          </cell>
          <cell r="T47">
            <v>7.8</v>
          </cell>
          <cell r="U47">
            <v>258.97000000000003</v>
          </cell>
          <cell r="V47">
            <v>240.84999999999997</v>
          </cell>
          <cell r="W47">
            <v>7.52</v>
          </cell>
          <cell r="X47">
            <v>19.53</v>
          </cell>
        </row>
        <row r="48">
          <cell r="B48" t="str">
            <v>ภาคใต้</v>
          </cell>
          <cell r="C48">
            <v>62.61</v>
          </cell>
          <cell r="D48">
            <v>60.6</v>
          </cell>
          <cell r="E48">
            <v>2.0099999999999998</v>
          </cell>
          <cell r="F48">
            <v>2551264</v>
          </cell>
          <cell r="G48">
            <v>2472085</v>
          </cell>
          <cell r="H48">
            <v>3.2</v>
          </cell>
          <cell r="I48">
            <v>3428732</v>
          </cell>
          <cell r="J48">
            <v>3280557</v>
          </cell>
          <cell r="K48">
            <v>4.5199999999999996</v>
          </cell>
          <cell r="L48">
            <v>1750475</v>
          </cell>
          <cell r="M48">
            <v>1678999</v>
          </cell>
          <cell r="N48">
            <v>4.26</v>
          </cell>
          <cell r="O48">
            <v>1678257</v>
          </cell>
          <cell r="P48">
            <v>1601558</v>
          </cell>
          <cell r="Q48">
            <v>4.79</v>
          </cell>
          <cell r="R48">
            <v>44135.31</v>
          </cell>
          <cell r="S48">
            <v>38344.259999999995</v>
          </cell>
          <cell r="T48">
            <v>15.1</v>
          </cell>
          <cell r="U48">
            <v>12607.380000000001</v>
          </cell>
          <cell r="V48">
            <v>11464.410000000002</v>
          </cell>
          <cell r="W48">
            <v>9.9700000000000006</v>
          </cell>
          <cell r="X48">
            <v>31527.929999999997</v>
          </cell>
        </row>
        <row r="49">
          <cell r="B49" t="str">
            <v>กำแพงเพชร</v>
          </cell>
          <cell r="C49">
            <v>38.869999999999997</v>
          </cell>
          <cell r="D49">
            <v>37.450000000000003</v>
          </cell>
          <cell r="E49">
            <v>1.4199999999999999E-2</v>
          </cell>
          <cell r="F49">
            <v>22535</v>
          </cell>
          <cell r="G49">
            <v>22034</v>
          </cell>
          <cell r="H49">
            <v>2.27</v>
          </cell>
          <cell r="I49">
            <v>38278</v>
          </cell>
          <cell r="J49">
            <v>37187</v>
          </cell>
          <cell r="K49">
            <v>2.93</v>
          </cell>
          <cell r="L49">
            <v>37015</v>
          </cell>
          <cell r="M49">
            <v>35943</v>
          </cell>
          <cell r="N49">
            <v>2.98</v>
          </cell>
          <cell r="O49">
            <v>1263</v>
          </cell>
          <cell r="P49">
            <v>1244</v>
          </cell>
          <cell r="Q49">
            <v>1.53</v>
          </cell>
          <cell r="R49">
            <v>64.08</v>
          </cell>
          <cell r="S49">
            <v>60.649999999999977</v>
          </cell>
          <cell r="T49">
            <v>5.66</v>
          </cell>
          <cell r="U49">
            <v>62.18</v>
          </cell>
          <cell r="V49">
            <v>58.949999999999989</v>
          </cell>
          <cell r="W49">
            <v>5.48</v>
          </cell>
          <cell r="X49">
            <v>1.9</v>
          </cell>
        </row>
        <row r="50">
          <cell r="B50" t="str">
            <v>เชียงราย</v>
          </cell>
          <cell r="C50">
            <v>42.87</v>
          </cell>
          <cell r="D50">
            <v>41.54</v>
          </cell>
          <cell r="E50">
            <v>1.3300000000000001E-2</v>
          </cell>
          <cell r="F50">
            <v>191581</v>
          </cell>
          <cell r="G50">
            <v>187639</v>
          </cell>
          <cell r="H50">
            <v>2.1</v>
          </cell>
          <cell r="I50">
            <v>215865</v>
          </cell>
          <cell r="J50">
            <v>211291</v>
          </cell>
          <cell r="K50">
            <v>2.16</v>
          </cell>
          <cell r="L50">
            <v>173057</v>
          </cell>
          <cell r="M50">
            <v>169278</v>
          </cell>
          <cell r="N50">
            <v>2.23</v>
          </cell>
          <cell r="O50">
            <v>42808</v>
          </cell>
          <cell r="P50">
            <v>42013</v>
          </cell>
          <cell r="Q50">
            <v>1.89</v>
          </cell>
          <cell r="R50">
            <v>1699.11</v>
          </cell>
          <cell r="S50">
            <v>1576.1800000000003</v>
          </cell>
          <cell r="T50">
            <v>7.8</v>
          </cell>
          <cell r="U50">
            <v>1240.3499999999999</v>
          </cell>
          <cell r="V50">
            <v>1166.2199999999998</v>
          </cell>
          <cell r="W50">
            <v>6.36</v>
          </cell>
          <cell r="X50">
            <v>458.76</v>
          </cell>
        </row>
        <row r="51">
          <cell r="B51" t="str">
            <v>เชียงใหม่</v>
          </cell>
          <cell r="C51">
            <v>60.76</v>
          </cell>
          <cell r="D51">
            <v>56.87</v>
          </cell>
          <cell r="E51">
            <v>3.8900000000000004E-2</v>
          </cell>
          <cell r="F51">
            <v>499468</v>
          </cell>
          <cell r="G51">
            <v>476118</v>
          </cell>
          <cell r="H51">
            <v>4.9000000000000004</v>
          </cell>
          <cell r="I51">
            <v>547228</v>
          </cell>
          <cell r="J51">
            <v>521492</v>
          </cell>
          <cell r="K51">
            <v>4.9400000000000004</v>
          </cell>
          <cell r="L51">
            <v>332192</v>
          </cell>
          <cell r="M51">
            <v>314927</v>
          </cell>
          <cell r="N51">
            <v>5.48</v>
          </cell>
          <cell r="O51">
            <v>215036</v>
          </cell>
          <cell r="P51">
            <v>206565</v>
          </cell>
          <cell r="Q51">
            <v>4.0999999999999996</v>
          </cell>
          <cell r="R51">
            <v>5885.26</v>
          </cell>
          <cell r="S51">
            <v>5387.6400000000031</v>
          </cell>
          <cell r="T51">
            <v>9.24</v>
          </cell>
          <cell r="U51">
            <v>2937.05</v>
          </cell>
          <cell r="V51">
            <v>2711.130000000001</v>
          </cell>
          <cell r="W51">
            <v>8.33</v>
          </cell>
          <cell r="X51">
            <v>2948.21</v>
          </cell>
        </row>
        <row r="52">
          <cell r="B52" t="str">
            <v>พิจิตร</v>
          </cell>
          <cell r="C52">
            <v>48.19</v>
          </cell>
          <cell r="D52">
            <v>45.74</v>
          </cell>
          <cell r="E52">
            <v>2.4500000000000001E-2</v>
          </cell>
          <cell r="F52">
            <v>30877</v>
          </cell>
          <cell r="G52">
            <v>29735</v>
          </cell>
          <cell r="H52">
            <v>3.84</v>
          </cell>
          <cell r="I52">
            <v>76237</v>
          </cell>
          <cell r="J52">
            <v>73422</v>
          </cell>
          <cell r="K52">
            <v>3.83</v>
          </cell>
          <cell r="L52">
            <v>75848</v>
          </cell>
          <cell r="M52">
            <v>73041</v>
          </cell>
          <cell r="N52">
            <v>3.84</v>
          </cell>
          <cell r="O52">
            <v>389</v>
          </cell>
          <cell r="P52">
            <v>381</v>
          </cell>
          <cell r="Q52">
            <v>2.1</v>
          </cell>
          <cell r="R52">
            <v>101.77000000000001</v>
          </cell>
          <cell r="S52">
            <v>97.499999999999943</v>
          </cell>
          <cell r="T52">
            <v>4.38</v>
          </cell>
          <cell r="U52">
            <v>101.4</v>
          </cell>
          <cell r="V52">
            <v>97.139999999999986</v>
          </cell>
          <cell r="W52">
            <v>4.3899999999999997</v>
          </cell>
          <cell r="X52">
            <v>0.37</v>
          </cell>
        </row>
        <row r="53">
          <cell r="B53" t="str">
            <v>นครสวรรค์</v>
          </cell>
          <cell r="C53">
            <v>45.82</v>
          </cell>
          <cell r="D53">
            <v>42.29</v>
          </cell>
          <cell r="E53">
            <v>3.5299999999999998E-2</v>
          </cell>
          <cell r="F53">
            <v>56284</v>
          </cell>
          <cell r="G53">
            <v>54037</v>
          </cell>
          <cell r="H53">
            <v>4.16</v>
          </cell>
          <cell r="I53">
            <v>83904</v>
          </cell>
          <cell r="J53">
            <v>80565</v>
          </cell>
          <cell r="K53">
            <v>4.1399999999999997</v>
          </cell>
          <cell r="L53">
            <v>82258</v>
          </cell>
          <cell r="M53">
            <v>78963</v>
          </cell>
          <cell r="N53">
            <v>4.17</v>
          </cell>
          <cell r="O53">
            <v>1646</v>
          </cell>
          <cell r="P53">
            <v>1602</v>
          </cell>
          <cell r="Q53">
            <v>2.75</v>
          </cell>
          <cell r="R53">
            <v>150.22</v>
          </cell>
          <cell r="S53">
            <v>142.55000000000007</v>
          </cell>
          <cell r="T53">
            <v>5.38</v>
          </cell>
          <cell r="U53">
            <v>147.66999999999999</v>
          </cell>
          <cell r="V53">
            <v>140.09000000000003</v>
          </cell>
          <cell r="W53">
            <v>5.41</v>
          </cell>
          <cell r="X53">
            <v>2.5499999999999998</v>
          </cell>
        </row>
        <row r="54">
          <cell r="B54" t="str">
            <v>ตาก</v>
          </cell>
          <cell r="C54">
            <v>46.36</v>
          </cell>
          <cell r="D54">
            <v>45.06</v>
          </cell>
          <cell r="E54">
            <v>1.3000000000000001E-2</v>
          </cell>
          <cell r="F54">
            <v>90907</v>
          </cell>
          <cell r="G54">
            <v>89085</v>
          </cell>
          <cell r="H54">
            <v>2.0499999999999998</v>
          </cell>
          <cell r="I54">
            <v>113448</v>
          </cell>
          <cell r="J54">
            <v>111173</v>
          </cell>
          <cell r="K54">
            <v>2.0499999999999998</v>
          </cell>
          <cell r="L54">
            <v>109444</v>
          </cell>
          <cell r="M54">
            <v>107238</v>
          </cell>
          <cell r="N54">
            <v>2.06</v>
          </cell>
          <cell r="O54">
            <v>4004</v>
          </cell>
          <cell r="P54">
            <v>3935</v>
          </cell>
          <cell r="Q54">
            <v>1.75</v>
          </cell>
          <cell r="R54">
            <v>366.46000000000004</v>
          </cell>
          <cell r="S54">
            <v>354.51</v>
          </cell>
          <cell r="T54">
            <v>3.37</v>
          </cell>
          <cell r="U54">
            <v>357.29</v>
          </cell>
          <cell r="V54">
            <v>345.57000000000005</v>
          </cell>
          <cell r="W54">
            <v>3.39</v>
          </cell>
          <cell r="X54">
            <v>9.17</v>
          </cell>
        </row>
        <row r="55">
          <cell r="B55" t="str">
            <v>พิษณุโลก</v>
          </cell>
          <cell r="C55">
            <v>53.04</v>
          </cell>
          <cell r="D55">
            <v>50.79</v>
          </cell>
          <cell r="E55">
            <v>2.2499999999999999E-2</v>
          </cell>
          <cell r="F55">
            <v>137251</v>
          </cell>
          <cell r="G55">
            <v>132246</v>
          </cell>
          <cell r="H55">
            <v>3.78</v>
          </cell>
          <cell r="I55">
            <v>214009</v>
          </cell>
          <cell r="J55">
            <v>205310</v>
          </cell>
          <cell r="K55">
            <v>4.24</v>
          </cell>
          <cell r="L55">
            <v>202124</v>
          </cell>
          <cell r="M55">
            <v>193970</v>
          </cell>
          <cell r="N55">
            <v>4.2</v>
          </cell>
          <cell r="O55">
            <v>11885</v>
          </cell>
          <cell r="P55">
            <v>11340</v>
          </cell>
          <cell r="Q55">
            <v>4.8099999999999996</v>
          </cell>
          <cell r="R55">
            <v>503.05</v>
          </cell>
          <cell r="S55">
            <v>458.29999999999973</v>
          </cell>
          <cell r="T55">
            <v>9.76</v>
          </cell>
          <cell r="U55">
            <v>462.75</v>
          </cell>
          <cell r="V55">
            <v>421.76999999999975</v>
          </cell>
          <cell r="W55">
            <v>9.7200000000000006</v>
          </cell>
          <cell r="X55">
            <v>40.299999999999997</v>
          </cell>
        </row>
        <row r="56">
          <cell r="B56" t="str">
            <v>พะเยา</v>
          </cell>
          <cell r="C56">
            <v>39.130000000000003</v>
          </cell>
          <cell r="D56">
            <v>37.159999999999997</v>
          </cell>
          <cell r="E56">
            <v>1.9699999999999999E-2</v>
          </cell>
          <cell r="F56">
            <v>16648</v>
          </cell>
          <cell r="G56">
            <v>16206</v>
          </cell>
          <cell r="H56">
            <v>2.73</v>
          </cell>
          <cell r="I56">
            <v>47467</v>
          </cell>
          <cell r="J56">
            <v>46210</v>
          </cell>
          <cell r="K56">
            <v>2.72</v>
          </cell>
          <cell r="L56">
            <v>45891</v>
          </cell>
          <cell r="M56">
            <v>44670</v>
          </cell>
          <cell r="N56">
            <v>2.73</v>
          </cell>
          <cell r="O56">
            <v>1576</v>
          </cell>
          <cell r="P56">
            <v>1540</v>
          </cell>
          <cell r="Q56">
            <v>2.34</v>
          </cell>
          <cell r="R56">
            <v>104.48</v>
          </cell>
          <cell r="S56">
            <v>100.43999999999997</v>
          </cell>
          <cell r="T56">
            <v>4.0199999999999996</v>
          </cell>
          <cell r="U56">
            <v>102.69</v>
          </cell>
          <cell r="V56">
            <v>98.70999999999998</v>
          </cell>
          <cell r="W56">
            <v>4.03</v>
          </cell>
          <cell r="X56">
            <v>1.79</v>
          </cell>
        </row>
        <row r="57">
          <cell r="B57" t="str">
            <v>เพชรบูรณ์</v>
          </cell>
          <cell r="C57">
            <v>46.86</v>
          </cell>
          <cell r="D57">
            <v>45.08</v>
          </cell>
          <cell r="E57">
            <v>1.78E-2</v>
          </cell>
          <cell r="F57">
            <v>98094</v>
          </cell>
          <cell r="G57">
            <v>95742</v>
          </cell>
          <cell r="H57">
            <v>2.46</v>
          </cell>
          <cell r="I57">
            <v>121686</v>
          </cell>
          <cell r="J57">
            <v>118762</v>
          </cell>
          <cell r="K57">
            <v>2.46</v>
          </cell>
          <cell r="L57">
            <v>119938</v>
          </cell>
          <cell r="M57">
            <v>117084</v>
          </cell>
          <cell r="N57">
            <v>2.44</v>
          </cell>
          <cell r="O57">
            <v>1748</v>
          </cell>
          <cell r="P57">
            <v>1678</v>
          </cell>
          <cell r="Q57">
            <v>4.17</v>
          </cell>
          <cell r="R57">
            <v>324.19</v>
          </cell>
          <cell r="S57">
            <v>314.0200000000001</v>
          </cell>
          <cell r="T57">
            <v>3.24</v>
          </cell>
          <cell r="U57">
            <v>317.20999999999998</v>
          </cell>
          <cell r="V57">
            <v>307.56000000000017</v>
          </cell>
          <cell r="W57">
            <v>3.14</v>
          </cell>
          <cell r="X57">
            <v>6.98</v>
          </cell>
        </row>
        <row r="58">
          <cell r="B58" t="str">
            <v>แพร่</v>
          </cell>
          <cell r="C58">
            <v>45.37</v>
          </cell>
          <cell r="D58">
            <v>42.81</v>
          </cell>
          <cell r="E58">
            <v>2.5600000000000001E-2</v>
          </cell>
          <cell r="F58">
            <v>27196</v>
          </cell>
          <cell r="G58">
            <v>26281</v>
          </cell>
          <cell r="H58">
            <v>3.48</v>
          </cell>
          <cell r="I58">
            <v>62470</v>
          </cell>
          <cell r="J58">
            <v>60380</v>
          </cell>
          <cell r="K58">
            <v>3.46</v>
          </cell>
          <cell r="L58">
            <v>58975</v>
          </cell>
          <cell r="M58">
            <v>56969</v>
          </cell>
          <cell r="N58">
            <v>3.52</v>
          </cell>
          <cell r="O58">
            <v>3495</v>
          </cell>
          <cell r="P58">
            <v>3411</v>
          </cell>
          <cell r="Q58">
            <v>2.46</v>
          </cell>
          <cell r="R58">
            <v>109.07</v>
          </cell>
          <cell r="S58">
            <v>103.66999999999999</v>
          </cell>
          <cell r="T58">
            <v>5.21</v>
          </cell>
          <cell r="U58">
            <v>101.08</v>
          </cell>
          <cell r="V58">
            <v>96.5</v>
          </cell>
          <cell r="W58">
            <v>4.75</v>
          </cell>
          <cell r="X58">
            <v>7.99</v>
          </cell>
        </row>
        <row r="59">
          <cell r="B59" t="str">
            <v>ลำปาง</v>
          </cell>
          <cell r="C59">
            <v>49.05</v>
          </cell>
          <cell r="D59">
            <v>46.89</v>
          </cell>
          <cell r="E59">
            <v>2.1600000000000001E-2</v>
          </cell>
          <cell r="F59">
            <v>29221</v>
          </cell>
          <cell r="G59">
            <v>28317</v>
          </cell>
          <cell r="H59">
            <v>3.19</v>
          </cell>
          <cell r="I59">
            <v>69207</v>
          </cell>
          <cell r="J59">
            <v>64576</v>
          </cell>
          <cell r="K59">
            <v>7.17</v>
          </cell>
          <cell r="L59">
            <v>63930</v>
          </cell>
          <cell r="M59">
            <v>59429</v>
          </cell>
          <cell r="N59">
            <v>7.57</v>
          </cell>
          <cell r="O59">
            <v>5277</v>
          </cell>
          <cell r="P59">
            <v>5147</v>
          </cell>
          <cell r="Q59">
            <v>2.5299999999999998</v>
          </cell>
          <cell r="R59">
            <v>226.42000000000002</v>
          </cell>
          <cell r="S59">
            <v>215.2700000000001</v>
          </cell>
          <cell r="T59">
            <v>5.18</v>
          </cell>
          <cell r="U59">
            <v>209.5</v>
          </cell>
          <cell r="V59">
            <v>198.94000000000005</v>
          </cell>
          <cell r="W59">
            <v>5.31</v>
          </cell>
          <cell r="X59">
            <v>16.920000000000002</v>
          </cell>
        </row>
        <row r="60">
          <cell r="B60" t="str">
            <v>ลำพูน</v>
          </cell>
          <cell r="C60">
            <v>45.94</v>
          </cell>
          <cell r="D60">
            <v>44.8</v>
          </cell>
          <cell r="E60">
            <v>1.1399999999999999E-2</v>
          </cell>
          <cell r="F60">
            <v>15465</v>
          </cell>
          <cell r="G60">
            <v>15079</v>
          </cell>
          <cell r="H60">
            <v>2.56</v>
          </cell>
          <cell r="I60">
            <v>79452</v>
          </cell>
          <cell r="J60">
            <v>75016</v>
          </cell>
          <cell r="K60">
            <v>5.91</v>
          </cell>
          <cell r="L60">
            <v>77328</v>
          </cell>
          <cell r="M60">
            <v>72976</v>
          </cell>
          <cell r="N60">
            <v>5.96</v>
          </cell>
          <cell r="O60">
            <v>2124</v>
          </cell>
          <cell r="P60">
            <v>2040</v>
          </cell>
          <cell r="Q60">
            <v>4.12</v>
          </cell>
          <cell r="R60">
            <v>81.69</v>
          </cell>
          <cell r="S60">
            <v>76.849999999999937</v>
          </cell>
          <cell r="T60">
            <v>6.3</v>
          </cell>
          <cell r="U60">
            <v>79.95</v>
          </cell>
          <cell r="V60">
            <v>75.199999999999932</v>
          </cell>
          <cell r="W60">
            <v>6.32</v>
          </cell>
          <cell r="X60">
            <v>1.74</v>
          </cell>
        </row>
        <row r="61">
          <cell r="B61" t="str">
            <v>แม่ฮ่องสอน</v>
          </cell>
          <cell r="C61">
            <v>30.78</v>
          </cell>
          <cell r="D61">
            <v>29.2</v>
          </cell>
          <cell r="E61">
            <v>1.5800000000000002E-2</v>
          </cell>
          <cell r="F61">
            <v>28740</v>
          </cell>
          <cell r="G61">
            <v>28138</v>
          </cell>
          <cell r="H61">
            <v>2.14</v>
          </cell>
          <cell r="I61">
            <v>29767</v>
          </cell>
          <cell r="J61">
            <v>29118</v>
          </cell>
          <cell r="K61">
            <v>2.23</v>
          </cell>
          <cell r="L61">
            <v>18584</v>
          </cell>
          <cell r="M61">
            <v>18110</v>
          </cell>
          <cell r="N61">
            <v>2.62</v>
          </cell>
          <cell r="O61">
            <v>11183</v>
          </cell>
          <cell r="P61">
            <v>11008</v>
          </cell>
          <cell r="Q61">
            <v>1.59</v>
          </cell>
          <cell r="R61">
            <v>158.69999999999999</v>
          </cell>
          <cell r="S61">
            <v>152.82000000000005</v>
          </cell>
          <cell r="T61">
            <v>3.85</v>
          </cell>
          <cell r="U61">
            <v>72.599999999999994</v>
          </cell>
          <cell r="V61">
            <v>69.550000000000011</v>
          </cell>
          <cell r="W61">
            <v>4.3899999999999997</v>
          </cell>
          <cell r="X61">
            <v>86.1</v>
          </cell>
        </row>
        <row r="62">
          <cell r="B62" t="str">
            <v>อุตรดิตถ์</v>
          </cell>
          <cell r="C62">
            <v>41.25</v>
          </cell>
          <cell r="D62">
            <v>38.6</v>
          </cell>
          <cell r="E62">
            <v>2.6499999999999999E-2</v>
          </cell>
          <cell r="F62">
            <v>29440</v>
          </cell>
          <cell r="G62">
            <v>28457</v>
          </cell>
          <cell r="H62">
            <v>3.45</v>
          </cell>
          <cell r="I62">
            <v>64906</v>
          </cell>
          <cell r="J62">
            <v>62734</v>
          </cell>
          <cell r="K62">
            <v>3.46</v>
          </cell>
          <cell r="L62">
            <v>64265</v>
          </cell>
          <cell r="M62">
            <v>62121</v>
          </cell>
          <cell r="N62">
            <v>3.45</v>
          </cell>
          <cell r="O62">
            <v>641</v>
          </cell>
          <cell r="P62">
            <v>613</v>
          </cell>
          <cell r="Q62">
            <v>4.57</v>
          </cell>
          <cell r="R62">
            <v>129.34</v>
          </cell>
          <cell r="S62">
            <v>123.37999999999994</v>
          </cell>
          <cell r="T62">
            <v>4.83</v>
          </cell>
          <cell r="U62">
            <v>128.53</v>
          </cell>
          <cell r="V62">
            <v>122.60999999999996</v>
          </cell>
          <cell r="W62">
            <v>4.83</v>
          </cell>
          <cell r="X62">
            <v>0.81</v>
          </cell>
        </row>
        <row r="63">
          <cell r="B63" t="str">
            <v>อุทัยธานี</v>
          </cell>
          <cell r="C63">
            <v>45.13</v>
          </cell>
          <cell r="D63">
            <v>43.09</v>
          </cell>
          <cell r="E63">
            <v>2.0400000000000001E-2</v>
          </cell>
          <cell r="F63">
            <v>21435</v>
          </cell>
          <cell r="G63">
            <v>20694</v>
          </cell>
          <cell r="H63">
            <v>3.58</v>
          </cell>
          <cell r="I63">
            <v>41011</v>
          </cell>
          <cell r="J63">
            <v>39593</v>
          </cell>
          <cell r="K63">
            <v>3.58</v>
          </cell>
          <cell r="L63">
            <v>40541</v>
          </cell>
          <cell r="M63">
            <v>39142</v>
          </cell>
          <cell r="N63">
            <v>3.57</v>
          </cell>
          <cell r="O63">
            <v>470</v>
          </cell>
          <cell r="P63">
            <v>451</v>
          </cell>
          <cell r="Q63">
            <v>4.21</v>
          </cell>
          <cell r="R63">
            <v>67.83</v>
          </cell>
          <cell r="S63">
            <v>62.379999999999967</v>
          </cell>
          <cell r="T63">
            <v>8.74</v>
          </cell>
          <cell r="U63">
            <v>66.36</v>
          </cell>
          <cell r="V63">
            <v>61.06</v>
          </cell>
          <cell r="W63">
            <v>8.68</v>
          </cell>
          <cell r="X63">
            <v>1.47</v>
          </cell>
        </row>
        <row r="64">
          <cell r="B64" t="str">
            <v>สุโขทัย</v>
          </cell>
          <cell r="C64">
            <v>50.21</v>
          </cell>
          <cell r="D64">
            <v>46.89</v>
          </cell>
          <cell r="E64">
            <v>3.32E-2</v>
          </cell>
          <cell r="F64">
            <v>48305</v>
          </cell>
          <cell r="G64">
            <v>46140</v>
          </cell>
          <cell r="H64">
            <v>4.6900000000000004</v>
          </cell>
          <cell r="I64">
            <v>72669</v>
          </cell>
          <cell r="J64">
            <v>69325</v>
          </cell>
          <cell r="K64">
            <v>4.82</v>
          </cell>
          <cell r="L64">
            <v>46012</v>
          </cell>
          <cell r="M64">
            <v>44076</v>
          </cell>
          <cell r="N64">
            <v>4.3899999999999997</v>
          </cell>
          <cell r="O64">
            <v>26657</v>
          </cell>
          <cell r="P64">
            <v>25249</v>
          </cell>
          <cell r="Q64">
            <v>5.58</v>
          </cell>
          <cell r="R64">
            <v>166</v>
          </cell>
          <cell r="S64">
            <v>148.39000000000004</v>
          </cell>
          <cell r="T64">
            <v>11.87</v>
          </cell>
          <cell r="U64">
            <v>93.63</v>
          </cell>
          <cell r="V64">
            <v>83.110000000000014</v>
          </cell>
          <cell r="W64">
            <v>12.66</v>
          </cell>
          <cell r="X64">
            <v>72.37</v>
          </cell>
        </row>
        <row r="65">
          <cell r="B65" t="str">
            <v>น่าน</v>
          </cell>
          <cell r="C65">
            <v>45.73</v>
          </cell>
          <cell r="D65">
            <v>43.75</v>
          </cell>
          <cell r="E65">
            <v>1.9799999999999998E-2</v>
          </cell>
          <cell r="F65">
            <v>32020</v>
          </cell>
          <cell r="G65">
            <v>31182</v>
          </cell>
          <cell r="H65">
            <v>2.69</v>
          </cell>
          <cell r="I65">
            <v>42334</v>
          </cell>
          <cell r="J65">
            <v>41213</v>
          </cell>
          <cell r="K65">
            <v>2.72</v>
          </cell>
          <cell r="L65">
            <v>41296</v>
          </cell>
          <cell r="M65">
            <v>40200</v>
          </cell>
          <cell r="N65">
            <v>2.73</v>
          </cell>
          <cell r="O65">
            <v>1038</v>
          </cell>
          <cell r="P65">
            <v>1013</v>
          </cell>
          <cell r="Q65">
            <v>2.4700000000000002</v>
          </cell>
          <cell r="R65">
            <v>97.25</v>
          </cell>
          <cell r="S65">
            <v>93.800000000000011</v>
          </cell>
          <cell r="T65">
            <v>3.68</v>
          </cell>
          <cell r="U65">
            <v>93.61</v>
          </cell>
          <cell r="V65">
            <v>90.57</v>
          </cell>
          <cell r="W65">
            <v>3.36</v>
          </cell>
          <cell r="X65">
            <v>3.64</v>
          </cell>
        </row>
        <row r="66">
          <cell r="B66" t="str">
            <v>ภาคเหนือ</v>
          </cell>
          <cell r="C66">
            <v>50.15</v>
          </cell>
          <cell r="D66">
            <v>47.55</v>
          </cell>
          <cell r="E66">
            <v>2.6</v>
          </cell>
          <cell r="F66">
            <v>1375467</v>
          </cell>
          <cell r="G66">
            <v>1327130</v>
          </cell>
          <cell r="H66">
            <v>3.64</v>
          </cell>
          <cell r="I66">
            <v>1919938</v>
          </cell>
          <cell r="J66">
            <v>1847367</v>
          </cell>
          <cell r="K66">
            <v>3.93</v>
          </cell>
          <cell r="L66">
            <v>1588698</v>
          </cell>
          <cell r="M66">
            <v>1528137</v>
          </cell>
          <cell r="N66">
            <v>3.96</v>
          </cell>
          <cell r="O66">
            <v>331240</v>
          </cell>
          <cell r="P66">
            <v>319230</v>
          </cell>
          <cell r="Q66">
            <v>3.76</v>
          </cell>
          <cell r="R66">
            <v>10234.920000000002</v>
          </cell>
          <cell r="S66">
            <v>9468.35</v>
          </cell>
          <cell r="T66">
            <v>8.1</v>
          </cell>
          <cell r="U66">
            <v>6573.8499999999985</v>
          </cell>
          <cell r="V66">
            <v>6144.6799999999994</v>
          </cell>
          <cell r="W66">
            <v>6.98</v>
          </cell>
          <cell r="X66">
            <v>3661.0699999999993</v>
          </cell>
        </row>
        <row r="67">
          <cell r="B67" t="str">
            <v>กาฬสินธุ์</v>
          </cell>
          <cell r="C67">
            <v>47.05</v>
          </cell>
          <cell r="D67">
            <v>45.41</v>
          </cell>
          <cell r="E67">
            <v>1.6399999999999998E-2</v>
          </cell>
          <cell r="F67">
            <v>11962</v>
          </cell>
          <cell r="G67">
            <v>11521</v>
          </cell>
          <cell r="H67">
            <v>3.83</v>
          </cell>
          <cell r="I67">
            <v>59746</v>
          </cell>
          <cell r="J67">
            <v>57012</v>
          </cell>
          <cell r="K67">
            <v>4.8</v>
          </cell>
          <cell r="L67">
            <v>59496</v>
          </cell>
          <cell r="M67">
            <v>56775</v>
          </cell>
          <cell r="N67">
            <v>4.79</v>
          </cell>
          <cell r="O67">
            <v>250</v>
          </cell>
          <cell r="P67">
            <v>237</v>
          </cell>
          <cell r="Q67">
            <v>5.49</v>
          </cell>
          <cell r="R67">
            <v>78.53</v>
          </cell>
          <cell r="S67">
            <v>73.17999999999995</v>
          </cell>
          <cell r="T67">
            <v>7.31</v>
          </cell>
          <cell r="U67">
            <v>78.06</v>
          </cell>
          <cell r="V67">
            <v>72.749999999999943</v>
          </cell>
          <cell r="W67">
            <v>7.3</v>
          </cell>
          <cell r="X67">
            <v>0.47</v>
          </cell>
        </row>
        <row r="68">
          <cell r="B68" t="str">
            <v>ขอนแก่น</v>
          </cell>
          <cell r="C68">
            <v>56.35</v>
          </cell>
          <cell r="D68">
            <v>54.61</v>
          </cell>
          <cell r="E68">
            <v>1.7399999999999999E-2</v>
          </cell>
          <cell r="F68">
            <v>173577</v>
          </cell>
          <cell r="G68">
            <v>166273</v>
          </cell>
          <cell r="H68">
            <v>4.3899999999999997</v>
          </cell>
          <cell r="I68">
            <v>294483</v>
          </cell>
          <cell r="J68">
            <v>282067</v>
          </cell>
          <cell r="K68">
            <v>4.4000000000000004</v>
          </cell>
          <cell r="L68">
            <v>286155</v>
          </cell>
          <cell r="M68">
            <v>274032</v>
          </cell>
          <cell r="N68">
            <v>4.42</v>
          </cell>
          <cell r="O68">
            <v>8328</v>
          </cell>
          <cell r="P68">
            <v>8035</v>
          </cell>
          <cell r="Q68">
            <v>3.65</v>
          </cell>
          <cell r="R68">
            <v>1029.05</v>
          </cell>
          <cell r="S68">
            <v>934.45</v>
          </cell>
          <cell r="T68">
            <v>10.119999999999999</v>
          </cell>
          <cell r="U68">
            <v>1001.8</v>
          </cell>
          <cell r="V68">
            <v>910.09000000000015</v>
          </cell>
          <cell r="W68">
            <v>10.08</v>
          </cell>
          <cell r="X68">
            <v>27.25</v>
          </cell>
        </row>
        <row r="69">
          <cell r="B69" t="str">
            <v>ชัยภูมิ</v>
          </cell>
          <cell r="C69">
            <v>63.34</v>
          </cell>
          <cell r="D69">
            <v>61.62</v>
          </cell>
          <cell r="E69">
            <v>1.72E-2</v>
          </cell>
          <cell r="F69">
            <v>79377</v>
          </cell>
          <cell r="G69">
            <v>75673</v>
          </cell>
          <cell r="H69">
            <v>4.8899999999999997</v>
          </cell>
          <cell r="I69">
            <v>204405</v>
          </cell>
          <cell r="J69">
            <v>192962</v>
          </cell>
          <cell r="K69">
            <v>5.93</v>
          </cell>
          <cell r="L69">
            <v>203791</v>
          </cell>
          <cell r="M69">
            <v>192384</v>
          </cell>
          <cell r="N69">
            <v>5.93</v>
          </cell>
          <cell r="O69">
            <v>614</v>
          </cell>
          <cell r="P69">
            <v>578</v>
          </cell>
          <cell r="Q69">
            <v>6.23</v>
          </cell>
          <cell r="R69">
            <v>171.03</v>
          </cell>
          <cell r="S69">
            <v>156.12</v>
          </cell>
          <cell r="T69">
            <v>9.5500000000000007</v>
          </cell>
          <cell r="U69">
            <v>169.65</v>
          </cell>
          <cell r="V69">
            <v>154.86000000000001</v>
          </cell>
          <cell r="W69">
            <v>9.5500000000000007</v>
          </cell>
          <cell r="X69">
            <v>1.38</v>
          </cell>
        </row>
        <row r="70">
          <cell r="B70" t="str">
            <v>นครพนม</v>
          </cell>
          <cell r="C70">
            <v>54.65</v>
          </cell>
          <cell r="D70">
            <v>52.63</v>
          </cell>
          <cell r="E70">
            <v>2.0199999999999999E-2</v>
          </cell>
          <cell r="F70">
            <v>35563</v>
          </cell>
          <cell r="G70">
            <v>33321</v>
          </cell>
          <cell r="H70">
            <v>6.73</v>
          </cell>
          <cell r="I70">
            <v>86699</v>
          </cell>
          <cell r="J70">
            <v>80921</v>
          </cell>
          <cell r="K70">
            <v>7.14</v>
          </cell>
          <cell r="L70">
            <v>81863</v>
          </cell>
          <cell r="M70">
            <v>76423</v>
          </cell>
          <cell r="N70">
            <v>7.12</v>
          </cell>
          <cell r="O70">
            <v>4836</v>
          </cell>
          <cell r="P70">
            <v>4498</v>
          </cell>
          <cell r="Q70">
            <v>7.51</v>
          </cell>
          <cell r="R70">
            <v>150.69</v>
          </cell>
          <cell r="S70">
            <v>135.19999999999999</v>
          </cell>
          <cell r="T70">
            <v>11.46</v>
          </cell>
          <cell r="U70">
            <v>144.19</v>
          </cell>
          <cell r="V70">
            <v>129.37</v>
          </cell>
          <cell r="W70">
            <v>11.46</v>
          </cell>
          <cell r="X70">
            <v>6.5</v>
          </cell>
        </row>
        <row r="71">
          <cell r="B71" t="str">
            <v>นครราชสีมา</v>
          </cell>
          <cell r="C71">
            <v>61.55</v>
          </cell>
          <cell r="D71">
            <v>58.3</v>
          </cell>
          <cell r="E71">
            <v>3.2500000000000001E-2</v>
          </cell>
          <cell r="F71">
            <v>397423</v>
          </cell>
          <cell r="G71">
            <v>366030</v>
          </cell>
          <cell r="H71">
            <v>8.58</v>
          </cell>
          <cell r="I71">
            <v>693301</v>
          </cell>
          <cell r="J71">
            <v>652565</v>
          </cell>
          <cell r="K71">
            <v>6.24</v>
          </cell>
          <cell r="L71">
            <v>680822</v>
          </cell>
          <cell r="M71">
            <v>641242</v>
          </cell>
          <cell r="N71">
            <v>6.17</v>
          </cell>
          <cell r="O71">
            <v>12479</v>
          </cell>
          <cell r="P71">
            <v>11323</v>
          </cell>
          <cell r="Q71">
            <v>10.210000000000001</v>
          </cell>
          <cell r="R71">
            <v>1728.98</v>
          </cell>
          <cell r="S71">
            <v>1562.9899999999993</v>
          </cell>
          <cell r="T71">
            <v>10.62</v>
          </cell>
          <cell r="U71">
            <v>1679.9</v>
          </cell>
          <cell r="V71">
            <v>1519.71</v>
          </cell>
          <cell r="W71">
            <v>10.54</v>
          </cell>
          <cell r="X71">
            <v>49.08</v>
          </cell>
        </row>
        <row r="72">
          <cell r="B72" t="str">
            <v>บุรีรัมย์</v>
          </cell>
          <cell r="C72">
            <v>44.01</v>
          </cell>
          <cell r="D72">
            <v>41.75</v>
          </cell>
          <cell r="E72">
            <v>2.2599999999999999E-2</v>
          </cell>
          <cell r="F72">
            <v>63788</v>
          </cell>
          <cell r="G72">
            <v>60281</v>
          </cell>
          <cell r="H72">
            <v>5.82</v>
          </cell>
          <cell r="I72">
            <v>105935</v>
          </cell>
          <cell r="J72">
            <v>99501</v>
          </cell>
          <cell r="K72">
            <v>6.47</v>
          </cell>
          <cell r="L72">
            <v>103024</v>
          </cell>
          <cell r="M72">
            <v>96812</v>
          </cell>
          <cell r="N72">
            <v>6.42</v>
          </cell>
          <cell r="O72">
            <v>2911</v>
          </cell>
          <cell r="P72">
            <v>2689</v>
          </cell>
          <cell r="Q72">
            <v>8.26</v>
          </cell>
          <cell r="R72">
            <v>178.11</v>
          </cell>
          <cell r="S72">
            <v>158.22000000000008</v>
          </cell>
          <cell r="T72">
            <v>12.57</v>
          </cell>
          <cell r="U72">
            <v>174.03</v>
          </cell>
          <cell r="V72">
            <v>154.67000000000002</v>
          </cell>
          <cell r="W72">
            <v>12.52</v>
          </cell>
          <cell r="X72">
            <v>4.08</v>
          </cell>
        </row>
        <row r="73">
          <cell r="B73" t="str">
            <v>มหาสารคาม</v>
          </cell>
          <cell r="C73">
            <v>43.85</v>
          </cell>
          <cell r="D73">
            <v>42.34</v>
          </cell>
          <cell r="E73">
            <v>1.5100000000000001E-2</v>
          </cell>
          <cell r="F73">
            <v>39764</v>
          </cell>
          <cell r="G73">
            <v>38447</v>
          </cell>
          <cell r="H73">
            <v>3.43</v>
          </cell>
          <cell r="I73">
            <v>66722</v>
          </cell>
          <cell r="J73">
            <v>64510</v>
          </cell>
          <cell r="K73">
            <v>3.43</v>
          </cell>
          <cell r="L73">
            <v>65978</v>
          </cell>
          <cell r="M73">
            <v>63784</v>
          </cell>
          <cell r="N73">
            <v>3.44</v>
          </cell>
          <cell r="O73">
            <v>744</v>
          </cell>
          <cell r="P73">
            <v>726</v>
          </cell>
          <cell r="Q73">
            <v>2.48</v>
          </cell>
          <cell r="R73">
            <v>72.67</v>
          </cell>
          <cell r="S73">
            <v>67.740000000000009</v>
          </cell>
          <cell r="T73">
            <v>7.28</v>
          </cell>
          <cell r="U73">
            <v>71.8</v>
          </cell>
          <cell r="V73">
            <v>66.940000000000026</v>
          </cell>
          <cell r="W73">
            <v>7.26</v>
          </cell>
          <cell r="X73">
            <v>0.87</v>
          </cell>
        </row>
        <row r="74">
          <cell r="B74" t="str">
            <v>มุกดาหาร</v>
          </cell>
          <cell r="C74">
            <v>53.18</v>
          </cell>
          <cell r="D74">
            <v>51.08</v>
          </cell>
          <cell r="E74">
            <v>2.1000000000000001E-2</v>
          </cell>
          <cell r="F74">
            <v>38915</v>
          </cell>
          <cell r="G74">
            <v>36813</v>
          </cell>
          <cell r="H74">
            <v>5.71</v>
          </cell>
          <cell r="I74">
            <v>160343</v>
          </cell>
          <cell r="J74">
            <v>150701</v>
          </cell>
          <cell r="K74">
            <v>6.4</v>
          </cell>
          <cell r="L74">
            <v>146395</v>
          </cell>
          <cell r="M74">
            <v>137513</v>
          </cell>
          <cell r="N74">
            <v>6.46</v>
          </cell>
          <cell r="O74">
            <v>13948</v>
          </cell>
          <cell r="P74">
            <v>13188</v>
          </cell>
          <cell r="Q74">
            <v>5.76</v>
          </cell>
          <cell r="R74">
            <v>271.23</v>
          </cell>
          <cell r="S74">
            <v>246.33999999999997</v>
          </cell>
          <cell r="T74">
            <v>10.1</v>
          </cell>
          <cell r="U74">
            <v>242.94</v>
          </cell>
          <cell r="V74">
            <v>220.68999999999994</v>
          </cell>
          <cell r="W74">
            <v>10.08</v>
          </cell>
          <cell r="X74">
            <v>28.29</v>
          </cell>
        </row>
        <row r="75">
          <cell r="B75" t="str">
            <v>ร้อยเอ็ด</v>
          </cell>
          <cell r="C75">
            <v>45.4</v>
          </cell>
          <cell r="D75">
            <v>44.62</v>
          </cell>
          <cell r="E75">
            <v>7.8000000000000005E-3</v>
          </cell>
          <cell r="F75">
            <v>38714</v>
          </cell>
          <cell r="G75">
            <v>37405</v>
          </cell>
          <cell r="H75">
            <v>3.5</v>
          </cell>
          <cell r="I75">
            <v>68227</v>
          </cell>
          <cell r="J75">
            <v>65919</v>
          </cell>
          <cell r="K75">
            <v>3.5</v>
          </cell>
          <cell r="L75">
            <v>67963</v>
          </cell>
          <cell r="M75">
            <v>65670</v>
          </cell>
          <cell r="N75">
            <v>3.49</v>
          </cell>
          <cell r="O75">
            <v>264</v>
          </cell>
          <cell r="P75">
            <v>249</v>
          </cell>
          <cell r="Q75">
            <v>6.02</v>
          </cell>
          <cell r="R75">
            <v>108.9</v>
          </cell>
          <cell r="S75">
            <v>101.53000000000003</v>
          </cell>
          <cell r="T75">
            <v>7.26</v>
          </cell>
          <cell r="U75">
            <v>108.51</v>
          </cell>
          <cell r="V75">
            <v>101.18000000000006</v>
          </cell>
          <cell r="W75">
            <v>7.24</v>
          </cell>
          <cell r="X75">
            <v>0.39</v>
          </cell>
        </row>
        <row r="76">
          <cell r="B76" t="str">
            <v>เลย</v>
          </cell>
          <cell r="C76">
            <v>42.66</v>
          </cell>
          <cell r="D76">
            <v>40.840000000000003</v>
          </cell>
          <cell r="E76">
            <v>1.8200000000000001E-2</v>
          </cell>
          <cell r="F76">
            <v>64218</v>
          </cell>
          <cell r="G76">
            <v>61498</v>
          </cell>
          <cell r="H76">
            <v>4.42</v>
          </cell>
          <cell r="I76">
            <v>135841</v>
          </cell>
          <cell r="J76">
            <v>129416</v>
          </cell>
          <cell r="K76">
            <v>4.96</v>
          </cell>
          <cell r="L76">
            <v>132475</v>
          </cell>
          <cell r="M76">
            <v>126198</v>
          </cell>
          <cell r="N76">
            <v>4.97</v>
          </cell>
          <cell r="O76">
            <v>3366</v>
          </cell>
          <cell r="P76">
            <v>3218</v>
          </cell>
          <cell r="Q76">
            <v>4.5999999999999996</v>
          </cell>
          <cell r="R76">
            <v>243.33999999999997</v>
          </cell>
          <cell r="S76">
            <v>223.82000000000016</v>
          </cell>
          <cell r="T76">
            <v>8.7200000000000006</v>
          </cell>
          <cell r="U76">
            <v>235.23</v>
          </cell>
          <cell r="V76">
            <v>216.46000000000009</v>
          </cell>
          <cell r="W76">
            <v>8.67</v>
          </cell>
          <cell r="X76">
            <v>8.11</v>
          </cell>
        </row>
        <row r="77">
          <cell r="B77" t="str">
            <v>ศรีสะเกษ</v>
          </cell>
          <cell r="C77">
            <v>50.22</v>
          </cell>
          <cell r="D77">
            <v>48.29</v>
          </cell>
          <cell r="E77">
            <v>1.9299999999999998E-2</v>
          </cell>
          <cell r="F77">
            <v>30497</v>
          </cell>
          <cell r="G77">
            <v>29514</v>
          </cell>
          <cell r="H77">
            <v>3.33</v>
          </cell>
          <cell r="I77">
            <v>108834</v>
          </cell>
          <cell r="J77">
            <v>105357</v>
          </cell>
          <cell r="K77">
            <v>3.3</v>
          </cell>
          <cell r="L77">
            <v>107109</v>
          </cell>
          <cell r="M77">
            <v>103710</v>
          </cell>
          <cell r="N77">
            <v>3.28</v>
          </cell>
          <cell r="O77">
            <v>1725</v>
          </cell>
          <cell r="P77">
            <v>1647</v>
          </cell>
          <cell r="Q77">
            <v>4.74</v>
          </cell>
          <cell r="R77">
            <v>121.12</v>
          </cell>
          <cell r="S77">
            <v>112.37</v>
          </cell>
          <cell r="T77">
            <v>7.79</v>
          </cell>
          <cell r="U77">
            <v>116.8</v>
          </cell>
          <cell r="V77">
            <v>108.41999999999999</v>
          </cell>
          <cell r="W77">
            <v>7.73</v>
          </cell>
          <cell r="X77">
            <v>4.32</v>
          </cell>
        </row>
        <row r="78">
          <cell r="B78" t="str">
            <v>สุรินทร์</v>
          </cell>
          <cell r="C78">
            <v>46.34</v>
          </cell>
          <cell r="D78">
            <v>44.85</v>
          </cell>
          <cell r="E78">
            <v>1.49E-2</v>
          </cell>
          <cell r="F78">
            <v>69447</v>
          </cell>
          <cell r="G78">
            <v>67400</v>
          </cell>
          <cell r="H78">
            <v>3.04</v>
          </cell>
          <cell r="I78">
            <v>91637</v>
          </cell>
          <cell r="J78">
            <v>88627</v>
          </cell>
          <cell r="K78">
            <v>3.4</v>
          </cell>
          <cell r="L78">
            <v>90317</v>
          </cell>
          <cell r="M78">
            <v>87378</v>
          </cell>
          <cell r="N78">
            <v>3.36</v>
          </cell>
          <cell r="O78">
            <v>1320</v>
          </cell>
          <cell r="P78">
            <v>1249</v>
          </cell>
          <cell r="Q78">
            <v>5.68</v>
          </cell>
          <cell r="R78">
            <v>151.78</v>
          </cell>
          <cell r="S78">
            <v>141.85000000000002</v>
          </cell>
          <cell r="T78">
            <v>7</v>
          </cell>
          <cell r="U78">
            <v>148.68</v>
          </cell>
          <cell r="V78">
            <v>139</v>
          </cell>
          <cell r="W78">
            <v>6.96</v>
          </cell>
          <cell r="X78">
            <v>3.1</v>
          </cell>
        </row>
        <row r="79">
          <cell r="B79" t="str">
            <v>หนองคาย</v>
          </cell>
          <cell r="C79">
            <v>55.64</v>
          </cell>
          <cell r="D79">
            <v>53.12</v>
          </cell>
          <cell r="E79">
            <v>2.52E-2</v>
          </cell>
          <cell r="F79">
            <v>93049</v>
          </cell>
          <cell r="G79">
            <v>89230</v>
          </cell>
          <cell r="H79">
            <v>4.28</v>
          </cell>
          <cell r="I79">
            <v>184967</v>
          </cell>
          <cell r="J79">
            <v>175991</v>
          </cell>
          <cell r="K79">
            <v>5.0999999999999996</v>
          </cell>
          <cell r="L79">
            <v>137807</v>
          </cell>
          <cell r="M79">
            <v>132240</v>
          </cell>
          <cell r="N79">
            <v>4.21</v>
          </cell>
          <cell r="O79">
            <v>47160</v>
          </cell>
          <cell r="P79">
            <v>43751</v>
          </cell>
          <cell r="Q79">
            <v>7.79</v>
          </cell>
          <cell r="R79">
            <v>384.67999999999995</v>
          </cell>
          <cell r="S79">
            <v>351.49</v>
          </cell>
          <cell r="T79">
            <v>9.44</v>
          </cell>
          <cell r="U79">
            <v>323.27</v>
          </cell>
          <cell r="V79">
            <v>296.51999999999987</v>
          </cell>
          <cell r="W79">
            <v>9.02</v>
          </cell>
          <cell r="X79">
            <v>61.41</v>
          </cell>
        </row>
        <row r="80">
          <cell r="B80" t="str">
            <v>บึงกาฬ</v>
          </cell>
          <cell r="C80">
            <v>49.7</v>
          </cell>
          <cell r="D80">
            <v>46.53</v>
          </cell>
          <cell r="E80">
            <v>3.1699999999999999E-2</v>
          </cell>
          <cell r="F80">
            <v>22510</v>
          </cell>
          <cell r="G80">
            <v>21313</v>
          </cell>
          <cell r="H80">
            <v>5.62</v>
          </cell>
          <cell r="I80">
            <v>37241</v>
          </cell>
          <cell r="J80">
            <v>34970</v>
          </cell>
          <cell r="K80">
            <v>6.49</v>
          </cell>
          <cell r="L80">
            <v>36745</v>
          </cell>
          <cell r="M80">
            <v>34512</v>
          </cell>
          <cell r="N80">
            <v>6.47</v>
          </cell>
          <cell r="O80">
            <v>496</v>
          </cell>
          <cell r="P80">
            <v>458</v>
          </cell>
          <cell r="Q80">
            <v>8.3000000000000007</v>
          </cell>
          <cell r="R80">
            <v>62.550000000000004</v>
          </cell>
          <cell r="S80">
            <v>57.589999999999989</v>
          </cell>
          <cell r="T80">
            <v>8.61</v>
          </cell>
          <cell r="U80">
            <v>61.45</v>
          </cell>
          <cell r="V80">
            <v>56.609999999999985</v>
          </cell>
          <cell r="W80">
            <v>8.5500000000000007</v>
          </cell>
          <cell r="X80">
            <v>1.1000000000000001</v>
          </cell>
        </row>
        <row r="81">
          <cell r="B81" t="str">
            <v>อุดรธานี</v>
          </cell>
          <cell r="C81">
            <v>66.16</v>
          </cell>
          <cell r="D81">
            <v>64.08</v>
          </cell>
          <cell r="E81">
            <v>2.0799999999999999E-2</v>
          </cell>
          <cell r="F81">
            <v>145262</v>
          </cell>
          <cell r="G81">
            <v>141270</v>
          </cell>
          <cell r="H81">
            <v>2.83</v>
          </cell>
          <cell r="I81">
            <v>289927</v>
          </cell>
          <cell r="J81">
            <v>279853</v>
          </cell>
          <cell r="K81">
            <v>3.6</v>
          </cell>
          <cell r="L81">
            <v>277051</v>
          </cell>
          <cell r="M81">
            <v>267616</v>
          </cell>
          <cell r="N81">
            <v>3.53</v>
          </cell>
          <cell r="O81">
            <v>12876</v>
          </cell>
          <cell r="P81">
            <v>12237</v>
          </cell>
          <cell r="Q81">
            <v>5.22</v>
          </cell>
          <cell r="R81">
            <v>857.74</v>
          </cell>
          <cell r="S81">
            <v>799.16000000000031</v>
          </cell>
          <cell r="T81">
            <v>7.33</v>
          </cell>
          <cell r="U81">
            <v>817.07</v>
          </cell>
          <cell r="V81">
            <v>762.13000000000011</v>
          </cell>
          <cell r="W81">
            <v>7.21</v>
          </cell>
          <cell r="X81">
            <v>40.67</v>
          </cell>
        </row>
        <row r="82">
          <cell r="B82" t="str">
            <v>อุบลราชธานี</v>
          </cell>
          <cell r="C82">
            <v>56.53</v>
          </cell>
          <cell r="D82">
            <v>54.76</v>
          </cell>
          <cell r="E82">
            <v>1.77E-2</v>
          </cell>
          <cell r="F82">
            <v>85407</v>
          </cell>
          <cell r="G82">
            <v>82836</v>
          </cell>
          <cell r="H82">
            <v>3.1</v>
          </cell>
          <cell r="I82">
            <v>155648</v>
          </cell>
          <cell r="J82">
            <v>150783</v>
          </cell>
          <cell r="K82">
            <v>3.23</v>
          </cell>
          <cell r="L82">
            <v>145668</v>
          </cell>
          <cell r="M82">
            <v>141463</v>
          </cell>
          <cell r="N82">
            <v>2.97</v>
          </cell>
          <cell r="O82">
            <v>9980</v>
          </cell>
          <cell r="P82">
            <v>9320</v>
          </cell>
          <cell r="Q82">
            <v>7.08</v>
          </cell>
          <cell r="R82">
            <v>354.52</v>
          </cell>
          <cell r="S82">
            <v>330.07999999999981</v>
          </cell>
          <cell r="T82">
            <v>7.4</v>
          </cell>
          <cell r="U82">
            <v>321.77</v>
          </cell>
          <cell r="V82">
            <v>300.53999999999985</v>
          </cell>
          <cell r="W82">
            <v>7.06</v>
          </cell>
          <cell r="X82">
            <v>32.75</v>
          </cell>
        </row>
        <row r="83">
          <cell r="B83" t="str">
            <v>สกลนคร</v>
          </cell>
          <cell r="C83">
            <v>49.57</v>
          </cell>
          <cell r="D83">
            <v>47.86</v>
          </cell>
          <cell r="E83">
            <v>1.7100000000000001E-2</v>
          </cell>
          <cell r="F83">
            <v>42009</v>
          </cell>
          <cell r="G83">
            <v>40700</v>
          </cell>
          <cell r="H83">
            <v>3.22</v>
          </cell>
          <cell r="I83">
            <v>86212</v>
          </cell>
          <cell r="J83">
            <v>83179</v>
          </cell>
          <cell r="K83">
            <v>3.65</v>
          </cell>
          <cell r="L83">
            <v>85771</v>
          </cell>
          <cell r="M83">
            <v>82764</v>
          </cell>
          <cell r="N83">
            <v>3.63</v>
          </cell>
          <cell r="O83">
            <v>441</v>
          </cell>
          <cell r="P83">
            <v>415</v>
          </cell>
          <cell r="Q83">
            <v>6.27</v>
          </cell>
          <cell r="R83">
            <v>138.91</v>
          </cell>
          <cell r="S83">
            <v>129.88000000000005</v>
          </cell>
          <cell r="T83">
            <v>6.95</v>
          </cell>
          <cell r="U83">
            <v>138.24</v>
          </cell>
          <cell r="V83">
            <v>129.26000000000005</v>
          </cell>
          <cell r="W83">
            <v>6.95</v>
          </cell>
          <cell r="X83">
            <v>0.67</v>
          </cell>
        </row>
        <row r="84">
          <cell r="B84" t="str">
            <v>ยโสธร</v>
          </cell>
          <cell r="C84">
            <v>49.86</v>
          </cell>
          <cell r="D84">
            <v>48.3</v>
          </cell>
          <cell r="E84">
            <v>1.5600000000000001E-2</v>
          </cell>
          <cell r="F84">
            <v>12527</v>
          </cell>
          <cell r="G84">
            <v>12124</v>
          </cell>
          <cell r="H84">
            <v>3.32</v>
          </cell>
          <cell r="I84">
            <v>36665</v>
          </cell>
          <cell r="J84">
            <v>35471</v>
          </cell>
          <cell r="K84">
            <v>3.37</v>
          </cell>
          <cell r="L84">
            <v>35844</v>
          </cell>
          <cell r="M84">
            <v>34664</v>
          </cell>
          <cell r="N84">
            <v>3.4</v>
          </cell>
          <cell r="O84">
            <v>821</v>
          </cell>
          <cell r="P84">
            <v>807</v>
          </cell>
          <cell r="Q84">
            <v>1.73</v>
          </cell>
          <cell r="R84">
            <v>35.33</v>
          </cell>
          <cell r="S84">
            <v>32.909999999999997</v>
          </cell>
          <cell r="T84">
            <v>7.35</v>
          </cell>
          <cell r="U84">
            <v>33.72</v>
          </cell>
          <cell r="V84">
            <v>31.399999999999991</v>
          </cell>
          <cell r="W84">
            <v>7.39</v>
          </cell>
          <cell r="X84">
            <v>1.61</v>
          </cell>
        </row>
        <row r="85">
          <cell r="B85" t="str">
            <v>อำนาจเจริญ</v>
          </cell>
          <cell r="C85">
            <v>55.52</v>
          </cell>
          <cell r="D85">
            <v>53.84</v>
          </cell>
          <cell r="E85">
            <v>1.6799999999999999E-2</v>
          </cell>
          <cell r="F85">
            <v>7197</v>
          </cell>
          <cell r="G85">
            <v>6958</v>
          </cell>
          <cell r="H85">
            <v>3.43</v>
          </cell>
          <cell r="I85">
            <v>19888</v>
          </cell>
          <cell r="J85">
            <v>19242</v>
          </cell>
          <cell r="K85">
            <v>3.36</v>
          </cell>
          <cell r="L85">
            <v>19133</v>
          </cell>
          <cell r="M85">
            <v>18522</v>
          </cell>
          <cell r="N85">
            <v>3.3</v>
          </cell>
          <cell r="O85">
            <v>755</v>
          </cell>
          <cell r="P85">
            <v>720</v>
          </cell>
          <cell r="Q85">
            <v>4.8600000000000003</v>
          </cell>
          <cell r="R85">
            <v>20.12</v>
          </cell>
          <cell r="S85">
            <v>18.799999999999997</v>
          </cell>
          <cell r="T85">
            <v>7.02</v>
          </cell>
          <cell r="U85">
            <v>17.98</v>
          </cell>
          <cell r="V85">
            <v>16.829999999999998</v>
          </cell>
          <cell r="W85">
            <v>6.83</v>
          </cell>
          <cell r="X85">
            <v>2.14</v>
          </cell>
        </row>
        <row r="86">
          <cell r="B86" t="str">
            <v>หนองบัวลำภู</v>
          </cell>
          <cell r="C86">
            <v>45.29</v>
          </cell>
          <cell r="D86">
            <v>43.79</v>
          </cell>
          <cell r="E86">
            <v>1.4999999999999999E-2</v>
          </cell>
          <cell r="F86">
            <v>10444</v>
          </cell>
          <cell r="G86">
            <v>10203</v>
          </cell>
          <cell r="H86">
            <v>2.36</v>
          </cell>
          <cell r="I86">
            <v>23432</v>
          </cell>
          <cell r="J86">
            <v>22890</v>
          </cell>
          <cell r="K86">
            <v>2.37</v>
          </cell>
          <cell r="L86">
            <v>23365</v>
          </cell>
          <cell r="M86">
            <v>22826</v>
          </cell>
          <cell r="N86">
            <v>2.36</v>
          </cell>
          <cell r="O86">
            <v>67</v>
          </cell>
          <cell r="P86">
            <v>64</v>
          </cell>
          <cell r="Q86">
            <v>4.6900000000000004</v>
          </cell>
          <cell r="R86">
            <v>23.52</v>
          </cell>
          <cell r="S86">
            <v>22.17</v>
          </cell>
          <cell r="T86">
            <v>6.09</v>
          </cell>
          <cell r="U86">
            <v>23.43</v>
          </cell>
          <cell r="V86">
            <v>22.090000000000003</v>
          </cell>
          <cell r="W86">
            <v>6.07</v>
          </cell>
          <cell r="X86">
            <v>0.09</v>
          </cell>
        </row>
        <row r="87">
          <cell r="B87" t="str">
            <v>ภาคตะวันออกเฉียงเหนือ</v>
          </cell>
          <cell r="C87">
            <v>54.73</v>
          </cell>
          <cell r="D87">
            <v>52.54</v>
          </cell>
          <cell r="E87">
            <v>2.19</v>
          </cell>
          <cell r="F87">
            <v>1461650</v>
          </cell>
          <cell r="G87">
            <v>1388810</v>
          </cell>
          <cell r="H87">
            <v>5.24</v>
          </cell>
          <cell r="I87">
            <v>2910153</v>
          </cell>
          <cell r="J87">
            <v>2771937</v>
          </cell>
          <cell r="K87">
            <v>4.99</v>
          </cell>
          <cell r="L87">
            <v>2786772</v>
          </cell>
          <cell r="M87">
            <v>2656528</v>
          </cell>
          <cell r="N87">
            <v>4.9000000000000004</v>
          </cell>
          <cell r="O87">
            <v>123381</v>
          </cell>
          <cell r="P87">
            <v>115409</v>
          </cell>
          <cell r="Q87">
            <v>6.91</v>
          </cell>
          <cell r="R87">
            <v>6182.8</v>
          </cell>
          <cell r="S87">
            <v>5655.8900000000012</v>
          </cell>
          <cell r="T87">
            <v>9.32</v>
          </cell>
          <cell r="U87">
            <v>5908.5199999999995</v>
          </cell>
          <cell r="V87">
            <v>5409.52</v>
          </cell>
          <cell r="W87">
            <v>9.2200000000000006</v>
          </cell>
          <cell r="X87">
            <v>274.27999999999997</v>
          </cell>
        </row>
        <row r="88">
          <cell r="B88" t="str">
            <v>รวมทั้งหมด</v>
          </cell>
          <cell r="C88">
            <v>63.14</v>
          </cell>
          <cell r="D88">
            <v>60.43</v>
          </cell>
          <cell r="E88">
            <v>2.71</v>
          </cell>
          <cell r="F88">
            <v>11155577</v>
          </cell>
          <cell r="G88">
            <v>10531427</v>
          </cell>
          <cell r="H88">
            <v>5.93</v>
          </cell>
          <cell r="I88">
            <v>21583997</v>
          </cell>
          <cell r="J88">
            <v>20323968</v>
          </cell>
          <cell r="K88">
            <v>6.2</v>
          </cell>
          <cell r="L88">
            <v>16480081</v>
          </cell>
          <cell r="M88">
            <v>15691476</v>
          </cell>
          <cell r="N88">
            <v>5.03</v>
          </cell>
          <cell r="O88">
            <v>5103916</v>
          </cell>
          <cell r="P88">
            <v>4632492</v>
          </cell>
          <cell r="Q88">
            <v>10.18</v>
          </cell>
          <cell r="R88">
            <v>178194.28</v>
          </cell>
          <cell r="S88">
            <v>154576.83036279501</v>
          </cell>
          <cell r="T88">
            <v>15.28</v>
          </cell>
          <cell r="U88">
            <v>85620.829999999987</v>
          </cell>
          <cell r="V88">
            <v>78879.34</v>
          </cell>
          <cell r="W88">
            <v>8.5500000000000007</v>
          </cell>
          <cell r="X88">
            <v>92573.450000000012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"/>
      <sheetName val="DM"/>
      <sheetName val="Cm"/>
      <sheetName val="Pkt"/>
      <sheetName val="Hyt"/>
      <sheetName val="13 สัญชาติ"/>
      <sheetName val="13 สัญชาติ (2560)"/>
      <sheetName val="13 สัญชาติ (2559)"/>
      <sheetName val="Summary"/>
      <sheetName val="สนามบิน"/>
      <sheetName val="Report_Daily"/>
      <sheetName val="รายงาน"/>
      <sheetName val="Report Daily2"/>
      <sheetName val="รายเดือน"/>
      <sheetName val="จำนวน ปี 58_59"/>
      <sheetName val="Nat_Jan_2016P"/>
      <sheetName val="รายได้ ปี 2558"/>
      <sheetName val="รายได้ ปี 2559"/>
      <sheetName val="รายได้ ปี 25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2">
          <cell r="G42">
            <v>2</v>
          </cell>
        </row>
        <row r="45">
          <cell r="G45">
            <v>129102</v>
          </cell>
          <cell r="H45">
            <v>179932</v>
          </cell>
          <cell r="I45">
            <v>192320</v>
          </cell>
        </row>
      </sheetData>
      <sheetData sheetId="9"/>
      <sheetData sheetId="10"/>
      <sheetData sheetId="11">
        <row r="35">
          <cell r="K35">
            <v>125425.39</v>
          </cell>
        </row>
        <row r="36">
          <cell r="K36">
            <v>127977.80999999998</v>
          </cell>
        </row>
        <row r="37">
          <cell r="K37">
            <v>156403.03</v>
          </cell>
        </row>
      </sheetData>
      <sheetData sheetId="12"/>
      <sheetData sheetId="13"/>
      <sheetData sheetId="14"/>
      <sheetData sheetId="15"/>
      <sheetData sheetId="16">
        <row r="67">
          <cell r="BR67">
            <v>125089.87000000004</v>
          </cell>
        </row>
      </sheetData>
      <sheetData sheetId="17">
        <row r="67">
          <cell r="BR67">
            <v>144681.71</v>
          </cell>
        </row>
      </sheetData>
      <sheetData sheetId="18">
        <row r="67">
          <cell r="BV67">
            <v>127977.80999999998</v>
          </cell>
          <cell r="BX67">
            <v>154662.19999999998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"/>
      <sheetName val="DM"/>
      <sheetName val="Cm"/>
      <sheetName val="Pkt"/>
      <sheetName val="Hyt"/>
      <sheetName val="13 สัญชาติ"/>
      <sheetName val="13 สัญชาติ (2560)"/>
      <sheetName val="13 สัญชาติ (2559)"/>
      <sheetName val="Summary"/>
      <sheetName val="สนามบิน"/>
      <sheetName val="Report_Daily"/>
      <sheetName val="รายงาน"/>
      <sheetName val="Report Daily2"/>
      <sheetName val="รายเดือน"/>
      <sheetName val="จำนวน ปี 58_59"/>
      <sheetName val="Nat_Jan_2016P"/>
      <sheetName val="รายได้ ปี 2558"/>
      <sheetName val="รายได้ ปี 2559"/>
      <sheetName val="รายได้ ปี 256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8">
          <cell r="K38">
            <v>163482.41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3"/>
  <sheetViews>
    <sheetView zoomScale="82" zoomScaleNormal="82" workbookViewId="0">
      <pane xSplit="3" ySplit="10" topLeftCell="J32" activePane="bottomRight" state="frozen"/>
      <selection activeCell="AT82" sqref="AT82"/>
      <selection pane="topRight" activeCell="AT82" sqref="AT82"/>
      <selection pane="bottomLeft" activeCell="AT82" sqref="AT82"/>
      <selection pane="bottomRight" activeCell="AB70" sqref="AB70"/>
    </sheetView>
  </sheetViews>
  <sheetFormatPr defaultColWidth="9.125" defaultRowHeight="12.75"/>
  <cols>
    <col min="1" max="1" width="5.75" style="2" customWidth="1"/>
    <col min="2" max="2" width="6.375" style="2" bestFit="1" customWidth="1"/>
    <col min="3" max="3" width="20.875" style="2" bestFit="1" customWidth="1"/>
    <col min="4" max="4" width="29.375" style="2" bestFit="1" customWidth="1"/>
    <col min="5" max="7" width="15.25" style="2" customWidth="1"/>
    <col min="8" max="8" width="12.375" style="2" customWidth="1"/>
    <col min="9" max="9" width="15.25" style="2" customWidth="1"/>
    <col min="10" max="10" width="9.625" style="2" bestFit="1" customWidth="1"/>
    <col min="11" max="11" width="15.25" style="2" hidden="1" customWidth="1"/>
    <col min="12" max="12" width="2.125" style="2" hidden="1" customWidth="1"/>
    <col min="13" max="13" width="15.25" style="2" hidden="1" customWidth="1"/>
    <col min="14" max="14" width="2.125" style="2" hidden="1" customWidth="1"/>
    <col min="15" max="15" width="15.25" style="2" hidden="1" customWidth="1"/>
    <col min="16" max="16" width="2.125" style="2" hidden="1" customWidth="1"/>
    <col min="17" max="17" width="15.25" style="2" hidden="1" customWidth="1"/>
    <col min="18" max="18" width="2.125" style="2" hidden="1" customWidth="1"/>
    <col min="19" max="19" width="21.875" style="2" hidden="1" customWidth="1"/>
    <col min="20" max="20" width="4.125" style="2" customWidth="1"/>
    <col min="21" max="21" width="3.125" style="2" customWidth="1"/>
    <col min="22" max="22" width="15.25" style="2" customWidth="1"/>
    <col min="23" max="23" width="2.125" style="2" customWidth="1"/>
    <col min="24" max="24" width="15.25" style="2" customWidth="1"/>
    <col min="25" max="25" width="2.125" style="2" customWidth="1"/>
    <col min="26" max="26" width="15.25" style="2" customWidth="1"/>
    <col min="27" max="27" width="2.125" style="2" customWidth="1"/>
    <col min="28" max="28" width="15.25" style="2" customWidth="1"/>
    <col min="29" max="29" width="2.125" style="2" customWidth="1"/>
    <col min="30" max="30" width="15.25" style="2" customWidth="1"/>
    <col min="31" max="32" width="2.875" style="2" customWidth="1"/>
    <col min="33" max="33" width="11.625" style="2" customWidth="1"/>
    <col min="34" max="34" width="15" style="2" customWidth="1"/>
    <col min="35" max="35" width="15.25" style="2" customWidth="1"/>
    <col min="36" max="36" width="15.25" style="2" bestFit="1" customWidth="1"/>
    <col min="37" max="41" width="15.25" style="2" hidden="1" customWidth="1"/>
    <col min="42" max="16384" width="9.125" style="2"/>
  </cols>
  <sheetData>
    <row r="1" spans="1:41">
      <c r="A1" s="1" t="s">
        <v>0</v>
      </c>
      <c r="B1" s="1"/>
      <c r="U1" s="3" t="s">
        <v>1</v>
      </c>
      <c r="V1" s="3"/>
      <c r="W1" s="3"/>
      <c r="X1" s="3"/>
      <c r="Y1" s="3"/>
      <c r="Z1" s="4"/>
      <c r="AA1" s="4"/>
      <c r="AB1" s="4"/>
      <c r="AC1" s="4"/>
      <c r="AD1" s="4"/>
      <c r="AE1" s="4"/>
      <c r="AF1" s="4"/>
      <c r="AG1" s="4"/>
      <c r="AH1" s="2" t="s">
        <v>2</v>
      </c>
      <c r="AI1" s="5"/>
      <c r="AJ1" s="5" t="s">
        <v>3</v>
      </c>
    </row>
    <row r="2" spans="1:41">
      <c r="I2" s="6">
        <f>O3</f>
        <v>2300000</v>
      </c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 t="s">
        <v>4</v>
      </c>
      <c r="AI2" s="5" t="s">
        <v>5</v>
      </c>
      <c r="AJ2" s="5" t="s">
        <v>6</v>
      </c>
    </row>
    <row r="3" spans="1:41">
      <c r="A3" s="7"/>
      <c r="B3" s="7"/>
      <c r="C3" s="8"/>
      <c r="D3" s="8"/>
      <c r="I3" s="6">
        <v>2200000</v>
      </c>
      <c r="K3" s="9">
        <v>2200000</v>
      </c>
      <c r="L3" s="4"/>
      <c r="M3" s="9">
        <v>2250000</v>
      </c>
      <c r="N3" s="4"/>
      <c r="O3" s="9">
        <v>2300000</v>
      </c>
      <c r="P3" s="4"/>
      <c r="Q3" s="9">
        <v>2350000</v>
      </c>
      <c r="R3" s="4"/>
      <c r="S3" s="9">
        <v>2400000</v>
      </c>
      <c r="T3" s="10"/>
      <c r="V3" s="10">
        <v>2200000</v>
      </c>
      <c r="X3" s="10">
        <v>2250000</v>
      </c>
      <c r="Z3" s="10">
        <v>2300000</v>
      </c>
      <c r="AB3" s="10">
        <v>2350000</v>
      </c>
      <c r="AD3" s="10">
        <v>2400000</v>
      </c>
    </row>
    <row r="4" spans="1:41" ht="13.5" thickBot="1">
      <c r="A4" s="7"/>
      <c r="B4" s="7"/>
      <c r="C4" s="8"/>
      <c r="D4" s="8"/>
      <c r="E4" s="11"/>
      <c r="F4" s="11"/>
      <c r="G4" s="11"/>
      <c r="H4" s="1"/>
      <c r="J4" s="1"/>
      <c r="K4" s="12">
        <v>0</v>
      </c>
      <c r="L4" s="13"/>
      <c r="M4" s="12">
        <f>(M3-I3)/I3*100</f>
        <v>2.2727272727272729</v>
      </c>
      <c r="N4" s="13"/>
      <c r="O4" s="12">
        <f>(I2-I3)/I3*100</f>
        <v>4.5454545454545459</v>
      </c>
      <c r="P4" s="13"/>
      <c r="Q4" s="12">
        <f>(Q3-I3)/I3*100</f>
        <v>6.8181818181818175</v>
      </c>
      <c r="R4" s="13"/>
      <c r="S4" s="12">
        <f>(S3-I3)/I3*100</f>
        <v>9.0909090909090917</v>
      </c>
      <c r="T4" s="14" t="s">
        <v>7</v>
      </c>
      <c r="V4" s="14">
        <v>0</v>
      </c>
      <c r="W4" s="11"/>
      <c r="X4" s="14">
        <f>(X3-$I$6)/$I$6*100</f>
        <v>2.2727272727272729</v>
      </c>
      <c r="Y4" s="11"/>
      <c r="Z4" s="14">
        <f>(Z3-$I$6)/$I$6*100</f>
        <v>4.5454545454545459</v>
      </c>
      <c r="AA4" s="11"/>
      <c r="AB4" s="14">
        <f>(AB3-$I$6)/$I$6*100</f>
        <v>6.8181818181818175</v>
      </c>
      <c r="AC4" s="11"/>
      <c r="AD4" s="14">
        <f>(AD3-$I$6)/$I$6*100</f>
        <v>9.0909090909090917</v>
      </c>
      <c r="AI4" s="11"/>
      <c r="AK4" s="11"/>
      <c r="AL4" s="11"/>
      <c r="AM4" s="11"/>
      <c r="AN4" s="11"/>
      <c r="AO4" s="11"/>
    </row>
    <row r="5" spans="1:41">
      <c r="A5" s="7" t="s">
        <v>8</v>
      </c>
      <c r="B5" s="7"/>
      <c r="C5" s="8"/>
      <c r="D5" s="8"/>
      <c r="E5" s="15"/>
      <c r="F5" s="15"/>
      <c r="H5" s="16" t="s">
        <v>9</v>
      </c>
      <c r="I5" s="15">
        <f>I2</f>
        <v>2300000</v>
      </c>
      <c r="J5" s="16" t="s">
        <v>10</v>
      </c>
      <c r="K5" s="17"/>
      <c r="L5" s="17"/>
      <c r="M5" s="17"/>
      <c r="N5" s="17"/>
      <c r="P5" s="17"/>
      <c r="Q5" s="18"/>
      <c r="R5" s="17"/>
      <c r="S5" s="18"/>
      <c r="T5" s="18"/>
      <c r="U5" s="19"/>
      <c r="V5" s="20"/>
      <c r="W5" s="20"/>
      <c r="X5" s="20"/>
      <c r="Y5" s="20"/>
      <c r="Z5" s="21"/>
      <c r="AA5" s="20"/>
      <c r="AB5" s="22"/>
      <c r="AC5" s="20"/>
      <c r="AD5" s="22"/>
      <c r="AE5" s="23"/>
      <c r="AI5" s="6"/>
      <c r="AK5" s="6"/>
      <c r="AL5" s="6"/>
      <c r="AM5" s="6"/>
      <c r="AN5" s="6"/>
      <c r="AO5" s="6"/>
    </row>
    <row r="6" spans="1:41">
      <c r="A6" s="7" t="s">
        <v>8</v>
      </c>
      <c r="B6" s="7"/>
      <c r="C6" s="8"/>
      <c r="D6" s="8"/>
      <c r="E6" s="24" t="s">
        <v>11</v>
      </c>
      <c r="F6" s="24" t="s">
        <v>11</v>
      </c>
      <c r="G6" s="24" t="s">
        <v>11</v>
      </c>
      <c r="H6" s="16" t="s">
        <v>12</v>
      </c>
      <c r="I6" s="15">
        <f>I3</f>
        <v>2200000</v>
      </c>
      <c r="J6" s="16" t="s">
        <v>10</v>
      </c>
      <c r="K6" s="17" t="s">
        <v>13</v>
      </c>
      <c r="L6" s="17"/>
      <c r="M6" s="17" t="s">
        <v>14</v>
      </c>
      <c r="N6" s="17"/>
      <c r="O6" s="17" t="s">
        <v>15</v>
      </c>
      <c r="P6" s="17"/>
      <c r="Q6" s="17" t="s">
        <v>16</v>
      </c>
      <c r="R6" s="17"/>
      <c r="S6" s="17" t="s">
        <v>17</v>
      </c>
      <c r="T6" s="18"/>
      <c r="U6" s="25"/>
      <c r="V6" s="17" t="s">
        <v>13</v>
      </c>
      <c r="W6" s="17"/>
      <c r="X6" s="17" t="s">
        <v>14</v>
      </c>
      <c r="Y6" s="17"/>
      <c r="Z6" s="17" t="s">
        <v>15</v>
      </c>
      <c r="AA6" s="17"/>
      <c r="AB6" s="17" t="s">
        <v>16</v>
      </c>
      <c r="AC6" s="17"/>
      <c r="AD6" s="17" t="s">
        <v>17</v>
      </c>
      <c r="AE6" s="26"/>
      <c r="AG6" s="27" t="s">
        <v>18</v>
      </c>
      <c r="AH6" s="28" t="s">
        <v>19</v>
      </c>
      <c r="AI6" s="29" t="s">
        <v>20</v>
      </c>
      <c r="AJ6" s="30" t="s">
        <v>21</v>
      </c>
      <c r="AK6" s="31">
        <v>4</v>
      </c>
      <c r="AL6" s="31">
        <v>5</v>
      </c>
      <c r="AM6" s="31">
        <v>6</v>
      </c>
      <c r="AN6" s="31">
        <v>7</v>
      </c>
      <c r="AO6" s="32" t="s">
        <v>22</v>
      </c>
    </row>
    <row r="7" spans="1:41" ht="12.75" customHeight="1">
      <c r="A7" s="431" t="s">
        <v>23</v>
      </c>
      <c r="B7" s="431" t="s">
        <v>24</v>
      </c>
      <c r="C7" s="431" t="s">
        <v>25</v>
      </c>
      <c r="D7" s="431" t="s">
        <v>26</v>
      </c>
      <c r="E7" s="429" t="s">
        <v>27</v>
      </c>
      <c r="F7" s="429" t="s">
        <v>28</v>
      </c>
      <c r="G7" s="429" t="s">
        <v>29</v>
      </c>
      <c r="H7" s="33"/>
      <c r="I7" s="430" t="s">
        <v>30</v>
      </c>
      <c r="J7" s="33"/>
      <c r="K7" s="428" t="s">
        <v>31</v>
      </c>
      <c r="L7" s="34"/>
      <c r="M7" s="428" t="s">
        <v>32</v>
      </c>
      <c r="N7" s="34"/>
      <c r="O7" s="428" t="s">
        <v>33</v>
      </c>
      <c r="P7" s="34"/>
      <c r="Q7" s="428" t="s">
        <v>34</v>
      </c>
      <c r="R7" s="34"/>
      <c r="S7" s="428" t="s">
        <v>35</v>
      </c>
      <c r="T7" s="17"/>
      <c r="U7" s="25"/>
      <c r="V7" s="428" t="s">
        <v>31</v>
      </c>
      <c r="W7" s="34"/>
      <c r="X7" s="428" t="s">
        <v>32</v>
      </c>
      <c r="Y7" s="34"/>
      <c r="Z7" s="428" t="s">
        <v>33</v>
      </c>
      <c r="AA7" s="34"/>
      <c r="AB7" s="428" t="s">
        <v>34</v>
      </c>
      <c r="AC7" s="34"/>
      <c r="AD7" s="428" t="s">
        <v>35</v>
      </c>
      <c r="AE7" s="26"/>
      <c r="AI7" s="429" t="s">
        <v>36</v>
      </c>
      <c r="AJ7" s="429" t="s">
        <v>36</v>
      </c>
      <c r="AK7" s="429" t="s">
        <v>36</v>
      </c>
      <c r="AL7" s="429" t="s">
        <v>36</v>
      </c>
      <c r="AM7" s="429" t="s">
        <v>36</v>
      </c>
      <c r="AN7" s="429" t="s">
        <v>36</v>
      </c>
      <c r="AO7" s="429" t="s">
        <v>36</v>
      </c>
    </row>
    <row r="8" spans="1:41">
      <c r="A8" s="431"/>
      <c r="B8" s="431"/>
      <c r="C8" s="431"/>
      <c r="D8" s="431"/>
      <c r="E8" s="429"/>
      <c r="F8" s="429"/>
      <c r="G8" s="429"/>
      <c r="H8" s="35"/>
      <c r="I8" s="430"/>
      <c r="J8" s="35"/>
      <c r="K8" s="428"/>
      <c r="L8" s="36"/>
      <c r="M8" s="428"/>
      <c r="N8" s="36"/>
      <c r="O8" s="428"/>
      <c r="P8" s="36"/>
      <c r="Q8" s="428"/>
      <c r="R8" s="36"/>
      <c r="S8" s="428"/>
      <c r="T8" s="17"/>
      <c r="U8" s="25"/>
      <c r="V8" s="428"/>
      <c r="W8" s="36"/>
      <c r="X8" s="428"/>
      <c r="Y8" s="36"/>
      <c r="Z8" s="428"/>
      <c r="AA8" s="36"/>
      <c r="AB8" s="428"/>
      <c r="AC8" s="36"/>
      <c r="AD8" s="428"/>
      <c r="AE8" s="26"/>
      <c r="AI8" s="429"/>
      <c r="AJ8" s="429"/>
      <c r="AK8" s="429"/>
      <c r="AL8" s="429"/>
      <c r="AM8" s="429"/>
      <c r="AN8" s="429"/>
      <c r="AO8" s="429"/>
    </row>
    <row r="9" spans="1:41">
      <c r="A9" s="431"/>
      <c r="B9" s="431"/>
      <c r="C9" s="431"/>
      <c r="D9" s="431"/>
      <c r="E9" s="426" t="s">
        <v>10</v>
      </c>
      <c r="F9" s="426" t="s">
        <v>10</v>
      </c>
      <c r="G9" s="426" t="s">
        <v>10</v>
      </c>
      <c r="H9" s="426" t="s">
        <v>37</v>
      </c>
      <c r="I9" s="426" t="s">
        <v>10</v>
      </c>
      <c r="J9" s="426" t="s">
        <v>38</v>
      </c>
      <c r="K9" s="428" t="s">
        <v>10</v>
      </c>
      <c r="L9" s="426"/>
      <c r="M9" s="428" t="s">
        <v>10</v>
      </c>
      <c r="N9" s="426"/>
      <c r="O9" s="428" t="s">
        <v>10</v>
      </c>
      <c r="P9" s="426"/>
      <c r="Q9" s="428" t="s">
        <v>10</v>
      </c>
      <c r="R9" s="426"/>
      <c r="S9" s="428" t="s">
        <v>10</v>
      </c>
      <c r="T9" s="17"/>
      <c r="U9" s="25"/>
      <c r="V9" s="428" t="s">
        <v>10</v>
      </c>
      <c r="W9" s="426"/>
      <c r="X9" s="428" t="s">
        <v>10</v>
      </c>
      <c r="Y9" s="426"/>
      <c r="Z9" s="428" t="s">
        <v>10</v>
      </c>
      <c r="AA9" s="426"/>
      <c r="AB9" s="428" t="s">
        <v>10</v>
      </c>
      <c r="AC9" s="426"/>
      <c r="AD9" s="428" t="s">
        <v>10</v>
      </c>
      <c r="AE9" s="26"/>
      <c r="AI9" s="426" t="s">
        <v>10</v>
      </c>
      <c r="AJ9" s="426" t="s">
        <v>10</v>
      </c>
      <c r="AK9" s="426" t="s">
        <v>10</v>
      </c>
      <c r="AL9" s="426" t="s">
        <v>10</v>
      </c>
      <c r="AM9" s="426" t="s">
        <v>10</v>
      </c>
      <c r="AN9" s="426" t="s">
        <v>10</v>
      </c>
      <c r="AO9" s="426" t="s">
        <v>10</v>
      </c>
    </row>
    <row r="10" spans="1:41">
      <c r="A10" s="431"/>
      <c r="B10" s="431"/>
      <c r="C10" s="431"/>
      <c r="D10" s="431"/>
      <c r="E10" s="426"/>
      <c r="F10" s="426"/>
      <c r="G10" s="426"/>
      <c r="H10" s="426"/>
      <c r="I10" s="426"/>
      <c r="J10" s="426"/>
      <c r="K10" s="428"/>
      <c r="L10" s="426"/>
      <c r="M10" s="428"/>
      <c r="N10" s="426"/>
      <c r="O10" s="428"/>
      <c r="P10" s="426"/>
      <c r="Q10" s="428"/>
      <c r="R10" s="426"/>
      <c r="S10" s="428"/>
      <c r="T10" s="17"/>
      <c r="U10" s="25"/>
      <c r="V10" s="428"/>
      <c r="W10" s="426"/>
      <c r="X10" s="428"/>
      <c r="Y10" s="426"/>
      <c r="Z10" s="428"/>
      <c r="AA10" s="426"/>
      <c r="AB10" s="428"/>
      <c r="AC10" s="426"/>
      <c r="AD10" s="428"/>
      <c r="AE10" s="26"/>
      <c r="AI10" s="426"/>
      <c r="AJ10" s="426"/>
      <c r="AK10" s="426"/>
      <c r="AL10" s="426"/>
      <c r="AM10" s="426"/>
      <c r="AN10" s="426"/>
      <c r="AO10" s="426"/>
    </row>
    <row r="11" spans="1:41">
      <c r="A11" s="37">
        <v>1</v>
      </c>
      <c r="B11" s="37" t="s">
        <v>39</v>
      </c>
      <c r="C11" s="38" t="s">
        <v>40</v>
      </c>
      <c r="D11" s="8" t="s">
        <v>41</v>
      </c>
      <c r="E11" s="39">
        <v>57836.5</v>
      </c>
      <c r="F11" s="39">
        <v>81072.068958373551</v>
      </c>
      <c r="G11" s="39">
        <v>92884.879513442109</v>
      </c>
      <c r="H11" s="40">
        <f t="shared" ref="H11:H74" si="0">I11-G11</f>
        <v>-935.9893651024322</v>
      </c>
      <c r="I11" s="39">
        <v>91948.890148339677</v>
      </c>
      <c r="J11" s="41">
        <f t="shared" ref="J11:J74" si="1">H11/G11</f>
        <v>-1.0076875482914071E-2</v>
      </c>
      <c r="K11" s="42">
        <f t="shared" ref="K11:K74" si="2">G11</f>
        <v>92884.879513442109</v>
      </c>
      <c r="L11" s="43"/>
      <c r="M11" s="42">
        <f t="shared" ref="M11:M74" si="3">G11+(G11*$M$4%)</f>
        <v>94995.899502383982</v>
      </c>
      <c r="N11" s="43"/>
      <c r="O11" s="42">
        <f t="shared" ref="O11:O74" si="4">G11+(G11*$O$4%)</f>
        <v>97106.91949132584</v>
      </c>
      <c r="P11" s="43"/>
      <c r="Q11" s="42">
        <f t="shared" ref="Q11:Q74" si="5">G11+(G11*$Q$4%)</f>
        <v>99217.939480267712</v>
      </c>
      <c r="R11" s="43"/>
      <c r="S11" s="42">
        <f t="shared" ref="S11:S74" si="6">G11+G11*$S$4%</f>
        <v>101328.95946920957</v>
      </c>
      <c r="T11" s="44"/>
      <c r="U11" s="25"/>
      <c r="V11" s="42">
        <f t="shared" ref="V11:V74" si="7">I11</f>
        <v>91948.890148339677</v>
      </c>
      <c r="W11" s="43"/>
      <c r="X11" s="42">
        <f t="shared" ref="X11:X74" si="8">I11+(I11*$X$4%)</f>
        <v>94038.637651711033</v>
      </c>
      <c r="Y11" s="39"/>
      <c r="Z11" s="42">
        <f t="shared" ref="Z11:Z74" si="9">I11+(I11*$Z$4%)</f>
        <v>96128.385155082389</v>
      </c>
      <c r="AA11" s="39"/>
      <c r="AB11" s="42">
        <f t="shared" ref="AB11:AB74" si="10">I11+(I11*$AB$4%)</f>
        <v>98218.132658453746</v>
      </c>
      <c r="AC11" s="39"/>
      <c r="AD11" s="42">
        <f t="shared" ref="AD11:AD74" si="11">I11+I11*$AD$4%</f>
        <v>100307.8801618251</v>
      </c>
      <c r="AE11" s="26"/>
      <c r="AG11" s="45">
        <f t="shared" ref="AG11:AG74" si="12">IF(AH11&gt;=AD11,5,IF(AH11&lt;V11,1,IF(AH11&gt;=V11,1+(1-(X11-AH11)/(X11-V11)),IF(AH11&gt;=X11,2+(1-(Z11-AH11)/(Z11-X11)),IF(AH11&gt;=Z11,3+(1-(AB11-AH11)/(AB11-Z11)),IF(AH11&gt;=AB11,4+(1-(AD11-AH11)/(AD11-AB11))))))))</f>
        <v>3.7409715408225717</v>
      </c>
      <c r="AH11" s="46">
        <f t="shared" ref="AH11:AH73" si="13">AI11+AJ11</f>
        <v>97676.828582585586</v>
      </c>
      <c r="AI11" s="39">
        <v>56760.091937443445</v>
      </c>
      <c r="AJ11" s="47">
        <f t="shared" ref="AJ11:AJ74" si="14">SUM(AK11:AO11)</f>
        <v>40916.736645142148</v>
      </c>
      <c r="AK11" s="39">
        <v>6866.76</v>
      </c>
      <c r="AL11" s="39">
        <v>5773.01</v>
      </c>
      <c r="AM11" s="39">
        <v>5237.08</v>
      </c>
      <c r="AN11" s="39">
        <v>6405.4400000000005</v>
      </c>
      <c r="AO11" s="39">
        <v>16634.446645142147</v>
      </c>
    </row>
    <row r="12" spans="1:41">
      <c r="A12" s="37">
        <v>2</v>
      </c>
      <c r="B12" s="37" t="s">
        <v>42</v>
      </c>
      <c r="C12" s="8" t="s">
        <v>43</v>
      </c>
      <c r="D12" s="8" t="s">
        <v>44</v>
      </c>
      <c r="E12" s="43">
        <v>20004.939999999999</v>
      </c>
      <c r="F12" s="43">
        <v>21071.443294958823</v>
      </c>
      <c r="G12" s="43">
        <v>24453.419008985962</v>
      </c>
      <c r="H12" s="48">
        <f t="shared" si="0"/>
        <v>-178.17375985954277</v>
      </c>
      <c r="I12" s="43">
        <v>24275.245249126419</v>
      </c>
      <c r="J12" s="41">
        <f t="shared" si="1"/>
        <v>-7.2862514560466489E-3</v>
      </c>
      <c r="K12" s="44">
        <f t="shared" si="2"/>
        <v>24453.419008985962</v>
      </c>
      <c r="L12" s="43"/>
      <c r="M12" s="44">
        <f t="shared" si="3"/>
        <v>25009.17853191746</v>
      </c>
      <c r="N12" s="43"/>
      <c r="O12" s="44">
        <f t="shared" si="4"/>
        <v>25564.938054848961</v>
      </c>
      <c r="P12" s="43"/>
      <c r="Q12" s="44">
        <f t="shared" si="5"/>
        <v>26120.697577780458</v>
      </c>
      <c r="R12" s="43"/>
      <c r="S12" s="44">
        <f t="shared" si="6"/>
        <v>26676.457100711959</v>
      </c>
      <c r="T12" s="44"/>
      <c r="U12" s="25"/>
      <c r="V12" s="44">
        <f t="shared" si="7"/>
        <v>24275.245249126419</v>
      </c>
      <c r="W12" s="43"/>
      <c r="X12" s="44">
        <f t="shared" si="8"/>
        <v>24826.955368424748</v>
      </c>
      <c r="Y12" s="43"/>
      <c r="Z12" s="44">
        <f t="shared" si="9"/>
        <v>25378.665487723076</v>
      </c>
      <c r="AA12" s="43"/>
      <c r="AB12" s="44">
        <f t="shared" si="10"/>
        <v>25930.375607021404</v>
      </c>
      <c r="AC12" s="43"/>
      <c r="AD12" s="44">
        <f t="shared" si="11"/>
        <v>26482.085726319732</v>
      </c>
      <c r="AE12" s="26"/>
      <c r="AG12" s="45">
        <f t="shared" si="12"/>
        <v>3.9238014038136111</v>
      </c>
      <c r="AH12" s="46">
        <f t="shared" si="13"/>
        <v>25888.336070429046</v>
      </c>
      <c r="AI12" s="43">
        <v>15262.786843836177</v>
      </c>
      <c r="AJ12" s="47">
        <f t="shared" si="14"/>
        <v>10625.54922659287</v>
      </c>
      <c r="AK12" s="43">
        <v>1982.12</v>
      </c>
      <c r="AL12" s="43">
        <v>1544.41</v>
      </c>
      <c r="AM12" s="43">
        <v>1492.82</v>
      </c>
      <c r="AN12" s="43">
        <v>1135.83</v>
      </c>
      <c r="AO12" s="43">
        <v>4470.3692265928712</v>
      </c>
    </row>
    <row r="13" spans="1:41">
      <c r="A13" s="37">
        <v>3</v>
      </c>
      <c r="B13" s="37" t="s">
        <v>45</v>
      </c>
      <c r="C13" s="8" t="s">
        <v>46</v>
      </c>
      <c r="D13" s="8" t="s">
        <v>47</v>
      </c>
      <c r="E13" s="43">
        <v>13651.45</v>
      </c>
      <c r="F13" s="43">
        <v>16951.291128927671</v>
      </c>
      <c r="G13" s="43">
        <v>21758.956596213873</v>
      </c>
      <c r="H13" s="48">
        <f t="shared" si="0"/>
        <v>-9.7692523127770983</v>
      </c>
      <c r="I13" s="43">
        <v>21749.187343901096</v>
      </c>
      <c r="J13" s="41">
        <f t="shared" si="1"/>
        <v>-4.4897613861121351E-4</v>
      </c>
      <c r="K13" s="44">
        <f t="shared" si="2"/>
        <v>21758.956596213873</v>
      </c>
      <c r="L13" s="43"/>
      <c r="M13" s="44">
        <f t="shared" si="3"/>
        <v>22253.478337036915</v>
      </c>
      <c r="N13" s="43"/>
      <c r="O13" s="44">
        <f t="shared" si="4"/>
        <v>22748.000077859957</v>
      </c>
      <c r="P13" s="43"/>
      <c r="Q13" s="44">
        <f t="shared" si="5"/>
        <v>23242.521818683002</v>
      </c>
      <c r="R13" s="43"/>
      <c r="S13" s="44">
        <f t="shared" si="6"/>
        <v>23737.043559506044</v>
      </c>
      <c r="T13" s="44"/>
      <c r="U13" s="25"/>
      <c r="V13" s="44">
        <f t="shared" si="7"/>
        <v>21749.187343901096</v>
      </c>
      <c r="W13" s="43"/>
      <c r="X13" s="44">
        <f t="shared" si="8"/>
        <v>22243.487056262486</v>
      </c>
      <c r="Y13" s="43"/>
      <c r="Z13" s="44">
        <f t="shared" si="9"/>
        <v>22737.786768623871</v>
      </c>
      <c r="AA13" s="43"/>
      <c r="AB13" s="44">
        <f t="shared" si="10"/>
        <v>23232.086480985261</v>
      </c>
      <c r="AC13" s="43"/>
      <c r="AD13" s="44">
        <f t="shared" si="11"/>
        <v>23726.386193346651</v>
      </c>
      <c r="AE13" s="26"/>
      <c r="AG13" s="45">
        <f t="shared" si="12"/>
        <v>3.7961230610966785</v>
      </c>
      <c r="AH13" s="46">
        <f t="shared" si="13"/>
        <v>23131.310168728232</v>
      </c>
      <c r="AI13" s="43">
        <v>13014.27660150361</v>
      </c>
      <c r="AJ13" s="47">
        <f t="shared" si="14"/>
        <v>10117.033567224622</v>
      </c>
      <c r="AK13" s="43">
        <v>1744.33</v>
      </c>
      <c r="AL13" s="43">
        <v>1599.49</v>
      </c>
      <c r="AM13" s="43">
        <v>1269.05</v>
      </c>
      <c r="AN13" s="43">
        <v>1582.9099999999999</v>
      </c>
      <c r="AO13" s="43">
        <v>3921.2535672246222</v>
      </c>
    </row>
    <row r="14" spans="1:41">
      <c r="A14" s="37">
        <v>4</v>
      </c>
      <c r="B14" s="37" t="s">
        <v>48</v>
      </c>
      <c r="C14" s="8" t="s">
        <v>49</v>
      </c>
      <c r="D14" s="8" t="s">
        <v>50</v>
      </c>
      <c r="E14" s="43">
        <v>4824.75</v>
      </c>
      <c r="F14" s="43">
        <v>5451.9104023105374</v>
      </c>
      <c r="G14" s="43">
        <v>5656.2999546008841</v>
      </c>
      <c r="H14" s="48">
        <f t="shared" si="0"/>
        <v>-2.5193362300378794</v>
      </c>
      <c r="I14" s="43">
        <v>5653.7806183708462</v>
      </c>
      <c r="J14" s="41">
        <f t="shared" si="1"/>
        <v>-4.4540357658872547E-4</v>
      </c>
      <c r="K14" s="44">
        <f t="shared" si="2"/>
        <v>5656.2999546008841</v>
      </c>
      <c r="L14" s="43"/>
      <c r="M14" s="44">
        <f t="shared" si="3"/>
        <v>5784.8522262963588</v>
      </c>
      <c r="N14" s="43"/>
      <c r="O14" s="44">
        <f t="shared" si="4"/>
        <v>5913.4044979918335</v>
      </c>
      <c r="P14" s="43"/>
      <c r="Q14" s="44">
        <f t="shared" si="5"/>
        <v>6041.9567696873082</v>
      </c>
      <c r="R14" s="43"/>
      <c r="S14" s="44">
        <f t="shared" si="6"/>
        <v>6170.5090413827829</v>
      </c>
      <c r="T14" s="44"/>
      <c r="U14" s="25"/>
      <c r="V14" s="44">
        <f t="shared" si="7"/>
        <v>5653.7806183708462</v>
      </c>
      <c r="W14" s="43"/>
      <c r="X14" s="44">
        <f t="shared" si="8"/>
        <v>5782.2756324247293</v>
      </c>
      <c r="Y14" s="43"/>
      <c r="Z14" s="44">
        <f t="shared" si="9"/>
        <v>5910.7706464786115</v>
      </c>
      <c r="AA14" s="43"/>
      <c r="AB14" s="44">
        <f t="shared" si="10"/>
        <v>6039.2656605324946</v>
      </c>
      <c r="AC14" s="43"/>
      <c r="AD14" s="44">
        <f t="shared" si="11"/>
        <v>6167.7606745863777</v>
      </c>
      <c r="AE14" s="26"/>
      <c r="AG14" s="45">
        <f t="shared" si="12"/>
        <v>3.2860795296466447</v>
      </c>
      <c r="AH14" s="46">
        <f t="shared" si="13"/>
        <v>5947.5304396610863</v>
      </c>
      <c r="AI14" s="43">
        <v>3730.3679934525076</v>
      </c>
      <c r="AJ14" s="47">
        <f t="shared" si="14"/>
        <v>2217.1624462085788</v>
      </c>
      <c r="AK14" s="43">
        <v>486.53000000000003</v>
      </c>
      <c r="AL14" s="43">
        <v>445.98</v>
      </c>
      <c r="AM14" s="43">
        <v>425.06</v>
      </c>
      <c r="AN14" s="43">
        <v>280.33</v>
      </c>
      <c r="AO14" s="43">
        <v>579.26244620857892</v>
      </c>
    </row>
    <row r="15" spans="1:41">
      <c r="A15" s="37">
        <v>5</v>
      </c>
      <c r="B15" s="37" t="s">
        <v>51</v>
      </c>
      <c r="C15" s="8" t="s">
        <v>52</v>
      </c>
      <c r="D15" s="8" t="s">
        <v>53</v>
      </c>
      <c r="E15" s="43">
        <v>2310.27</v>
      </c>
      <c r="F15" s="43">
        <v>2652.8844101909467</v>
      </c>
      <c r="G15" s="43">
        <v>2396.6680119538514</v>
      </c>
      <c r="H15" s="48">
        <f t="shared" si="0"/>
        <v>630.65642852407564</v>
      </c>
      <c r="I15" s="43">
        <v>3027.3244404779271</v>
      </c>
      <c r="J15" s="41">
        <f t="shared" si="1"/>
        <v>0.26313883499030866</v>
      </c>
      <c r="K15" s="44">
        <f t="shared" si="2"/>
        <v>2396.6680119538514</v>
      </c>
      <c r="L15" s="43"/>
      <c r="M15" s="44">
        <f t="shared" si="3"/>
        <v>2451.1377394982574</v>
      </c>
      <c r="N15" s="43"/>
      <c r="O15" s="44">
        <f t="shared" si="4"/>
        <v>2505.6074670426628</v>
      </c>
      <c r="P15" s="43"/>
      <c r="Q15" s="44">
        <f t="shared" si="5"/>
        <v>2560.0771945870683</v>
      </c>
      <c r="R15" s="43"/>
      <c r="S15" s="44">
        <f t="shared" si="6"/>
        <v>2614.5469221314743</v>
      </c>
      <c r="T15" s="44"/>
      <c r="U15" s="25"/>
      <c r="V15" s="44">
        <f t="shared" si="7"/>
        <v>3027.3244404779271</v>
      </c>
      <c r="W15" s="43"/>
      <c r="X15" s="44">
        <f t="shared" si="8"/>
        <v>3096.127268670607</v>
      </c>
      <c r="Y15" s="43"/>
      <c r="Z15" s="44">
        <f t="shared" si="9"/>
        <v>3164.9300968632874</v>
      </c>
      <c r="AA15" s="43"/>
      <c r="AB15" s="44">
        <f t="shared" si="10"/>
        <v>3233.7329250559674</v>
      </c>
      <c r="AC15" s="43"/>
      <c r="AD15" s="44">
        <f t="shared" si="11"/>
        <v>3302.5357532486478</v>
      </c>
      <c r="AE15" s="26"/>
      <c r="AG15" s="45">
        <f t="shared" si="12"/>
        <v>5</v>
      </c>
      <c r="AH15" s="46">
        <f t="shared" si="13"/>
        <v>3620.1653877264434</v>
      </c>
      <c r="AI15" s="43">
        <v>2009.9875293700293</v>
      </c>
      <c r="AJ15" s="47">
        <f t="shared" si="14"/>
        <v>1610.1778583564139</v>
      </c>
      <c r="AK15" s="43">
        <v>279.37</v>
      </c>
      <c r="AL15" s="43">
        <v>252.32</v>
      </c>
      <c r="AM15" s="43">
        <v>251.39000000000001</v>
      </c>
      <c r="AN15" s="43">
        <v>235.82000000000002</v>
      </c>
      <c r="AO15" s="43">
        <v>591.27785835641384</v>
      </c>
    </row>
    <row r="16" spans="1:41">
      <c r="A16" s="37">
        <v>6</v>
      </c>
      <c r="B16" s="37" t="s">
        <v>54</v>
      </c>
      <c r="C16" s="8" t="s">
        <v>55</v>
      </c>
      <c r="D16" s="8" t="s">
        <v>44</v>
      </c>
      <c r="E16" s="43">
        <v>1740.92</v>
      </c>
      <c r="F16" s="43">
        <v>1202.6104656802092</v>
      </c>
      <c r="G16" s="43">
        <v>1421.4240840613695</v>
      </c>
      <c r="H16" s="48">
        <f t="shared" si="0"/>
        <v>-5.0486645392534228</v>
      </c>
      <c r="I16" s="43">
        <v>1416.3754195221161</v>
      </c>
      <c r="J16" s="41">
        <f t="shared" si="1"/>
        <v>-3.5518355119100744E-3</v>
      </c>
      <c r="K16" s="44">
        <f t="shared" si="2"/>
        <v>1421.4240840613695</v>
      </c>
      <c r="L16" s="43"/>
      <c r="M16" s="44">
        <f t="shared" si="3"/>
        <v>1453.7291768809462</v>
      </c>
      <c r="N16" s="43"/>
      <c r="O16" s="44">
        <f t="shared" si="4"/>
        <v>1486.0342697005226</v>
      </c>
      <c r="P16" s="43"/>
      <c r="Q16" s="44">
        <f t="shared" si="5"/>
        <v>1518.3393625200993</v>
      </c>
      <c r="R16" s="43"/>
      <c r="S16" s="44">
        <f t="shared" si="6"/>
        <v>1550.6444553396759</v>
      </c>
      <c r="T16" s="44"/>
      <c r="U16" s="25"/>
      <c r="V16" s="44">
        <f t="shared" si="7"/>
        <v>1416.3754195221161</v>
      </c>
      <c r="W16" s="43"/>
      <c r="X16" s="44">
        <f t="shared" si="8"/>
        <v>1448.5657699658007</v>
      </c>
      <c r="Y16" s="43"/>
      <c r="Z16" s="44">
        <f t="shared" si="9"/>
        <v>1480.756120409485</v>
      </c>
      <c r="AA16" s="43"/>
      <c r="AB16" s="44">
        <f t="shared" si="10"/>
        <v>1512.9464708531696</v>
      </c>
      <c r="AC16" s="43"/>
      <c r="AD16" s="44">
        <f t="shared" si="11"/>
        <v>1545.1368212968539</v>
      </c>
      <c r="AE16" s="26"/>
      <c r="AG16" s="45">
        <f t="shared" si="12"/>
        <v>4.1602589475017417</v>
      </c>
      <c r="AH16" s="46">
        <f t="shared" si="13"/>
        <v>1518.1052625349869</v>
      </c>
      <c r="AI16" s="43">
        <v>904.90438418558983</v>
      </c>
      <c r="AJ16" s="47">
        <f t="shared" si="14"/>
        <v>613.20087834939704</v>
      </c>
      <c r="AK16" s="43">
        <v>108.22</v>
      </c>
      <c r="AL16" s="43">
        <v>81.940000000000012</v>
      </c>
      <c r="AM16" s="43">
        <v>89.9</v>
      </c>
      <c r="AN16" s="43">
        <v>109.32</v>
      </c>
      <c r="AO16" s="43">
        <v>223.82087834939699</v>
      </c>
    </row>
    <row r="17" spans="1:41">
      <c r="A17" s="37">
        <v>7</v>
      </c>
      <c r="B17" s="37" t="s">
        <v>56</v>
      </c>
      <c r="C17" s="8" t="s">
        <v>57</v>
      </c>
      <c r="D17" s="8" t="s">
        <v>41</v>
      </c>
      <c r="E17" s="43">
        <v>3011.4199999999992</v>
      </c>
      <c r="F17" s="43">
        <v>3790.7184863731413</v>
      </c>
      <c r="G17" s="43">
        <v>4301.2282577386641</v>
      </c>
      <c r="H17" s="48">
        <f t="shared" si="0"/>
        <v>0.97567205630639364</v>
      </c>
      <c r="I17" s="43">
        <v>4302.2039297949705</v>
      </c>
      <c r="J17" s="41">
        <f t="shared" si="1"/>
        <v>2.2683568456312181E-4</v>
      </c>
      <c r="K17" s="44">
        <f t="shared" si="2"/>
        <v>4301.2282577386641</v>
      </c>
      <c r="L17" s="43"/>
      <c r="M17" s="44">
        <f t="shared" si="3"/>
        <v>4398.983445414543</v>
      </c>
      <c r="N17" s="43"/>
      <c r="O17" s="44">
        <f t="shared" si="4"/>
        <v>4496.7386330904219</v>
      </c>
      <c r="P17" s="43"/>
      <c r="Q17" s="44">
        <f t="shared" si="5"/>
        <v>4594.4938207662999</v>
      </c>
      <c r="R17" s="43"/>
      <c r="S17" s="44">
        <f t="shared" si="6"/>
        <v>4692.2490084421788</v>
      </c>
      <c r="T17" s="44"/>
      <c r="U17" s="25"/>
      <c r="V17" s="44">
        <f t="shared" si="7"/>
        <v>4302.2039297949705</v>
      </c>
      <c r="W17" s="43"/>
      <c r="X17" s="44">
        <f t="shared" si="8"/>
        <v>4399.9812918357657</v>
      </c>
      <c r="Y17" s="43"/>
      <c r="Z17" s="44">
        <f t="shared" si="9"/>
        <v>4497.7586538765599</v>
      </c>
      <c r="AA17" s="43"/>
      <c r="AB17" s="44">
        <f t="shared" si="10"/>
        <v>4595.5360159173551</v>
      </c>
      <c r="AC17" s="43"/>
      <c r="AD17" s="44">
        <f t="shared" si="11"/>
        <v>4693.3133779581494</v>
      </c>
      <c r="AE17" s="26"/>
      <c r="AG17" s="45">
        <f t="shared" si="12"/>
        <v>3.9995387736873651</v>
      </c>
      <c r="AH17" s="46">
        <f t="shared" si="13"/>
        <v>4595.4909184252028</v>
      </c>
      <c r="AI17" s="43">
        <v>2873.2078856360308</v>
      </c>
      <c r="AJ17" s="47">
        <f t="shared" si="14"/>
        <v>1722.283032789172</v>
      </c>
      <c r="AK17" s="43">
        <v>330.89</v>
      </c>
      <c r="AL17" s="43">
        <v>306.03999999999996</v>
      </c>
      <c r="AM17" s="43">
        <v>289.86</v>
      </c>
      <c r="AN17" s="43">
        <v>164.84</v>
      </c>
      <c r="AO17" s="43">
        <v>630.65303278917213</v>
      </c>
    </row>
    <row r="18" spans="1:41">
      <c r="A18" s="37">
        <v>8</v>
      </c>
      <c r="B18" s="37" t="s">
        <v>58</v>
      </c>
      <c r="C18" s="8" t="s">
        <v>59</v>
      </c>
      <c r="D18" s="8" t="s">
        <v>60</v>
      </c>
      <c r="E18" s="43">
        <v>58789.9</v>
      </c>
      <c r="F18" s="43">
        <v>76866.067578269081</v>
      </c>
      <c r="G18" s="43">
        <v>96759.832129327071</v>
      </c>
      <c r="H18" s="48">
        <f t="shared" si="0"/>
        <v>-287.86571835793438</v>
      </c>
      <c r="I18" s="43">
        <v>96471.966410969137</v>
      </c>
      <c r="J18" s="41">
        <f t="shared" si="1"/>
        <v>-2.9750539249921329E-3</v>
      </c>
      <c r="K18" s="44">
        <f t="shared" si="2"/>
        <v>96759.832129327071</v>
      </c>
      <c r="L18" s="43"/>
      <c r="M18" s="44">
        <f t="shared" si="3"/>
        <v>98958.919223175413</v>
      </c>
      <c r="N18" s="43"/>
      <c r="O18" s="44">
        <f t="shared" si="4"/>
        <v>101158.00631702376</v>
      </c>
      <c r="P18" s="43"/>
      <c r="Q18" s="44">
        <f t="shared" si="5"/>
        <v>103357.0934108721</v>
      </c>
      <c r="R18" s="43"/>
      <c r="S18" s="44">
        <f t="shared" si="6"/>
        <v>105556.18050472044</v>
      </c>
      <c r="T18" s="44"/>
      <c r="U18" s="25"/>
      <c r="V18" s="44">
        <f t="shared" si="7"/>
        <v>96471.966410969137</v>
      </c>
      <c r="W18" s="43"/>
      <c r="X18" s="44">
        <f t="shared" si="8"/>
        <v>98664.511102127522</v>
      </c>
      <c r="Y18" s="43"/>
      <c r="Z18" s="44">
        <f t="shared" si="9"/>
        <v>100857.05579328592</v>
      </c>
      <c r="AA18" s="43"/>
      <c r="AB18" s="44">
        <f t="shared" si="10"/>
        <v>103049.60048444431</v>
      </c>
      <c r="AC18" s="43"/>
      <c r="AD18" s="44">
        <f t="shared" si="11"/>
        <v>105242.14517560269</v>
      </c>
      <c r="AE18" s="26"/>
      <c r="AG18" s="45">
        <f t="shared" si="12"/>
        <v>4.2411416776952615</v>
      </c>
      <c r="AH18" s="46">
        <f t="shared" si="13"/>
        <v>103578.31438969207</v>
      </c>
      <c r="AI18" s="43">
        <v>63275.330522418226</v>
      </c>
      <c r="AJ18" s="47">
        <f t="shared" si="14"/>
        <v>40302.983867273833</v>
      </c>
      <c r="AK18" s="43">
        <v>6808.9699999999993</v>
      </c>
      <c r="AL18" s="43">
        <v>5844.08</v>
      </c>
      <c r="AM18" s="43">
        <v>4923.13</v>
      </c>
      <c r="AN18" s="43">
        <v>4049.67</v>
      </c>
      <c r="AO18" s="43">
        <v>18677.133867273835</v>
      </c>
    </row>
    <row r="19" spans="1:41">
      <c r="A19" s="37">
        <v>9</v>
      </c>
      <c r="B19" s="37" t="s">
        <v>61</v>
      </c>
      <c r="C19" s="8" t="s">
        <v>62</v>
      </c>
      <c r="D19" s="8" t="s">
        <v>63</v>
      </c>
      <c r="E19" s="43">
        <v>12885.98</v>
      </c>
      <c r="F19" s="43">
        <v>15012.662479747709</v>
      </c>
      <c r="G19" s="43">
        <v>18389.545990359009</v>
      </c>
      <c r="H19" s="48">
        <f t="shared" si="0"/>
        <v>-98.159170668433944</v>
      </c>
      <c r="I19" s="43">
        <v>18291.386819690575</v>
      </c>
      <c r="J19" s="41">
        <f t="shared" si="1"/>
        <v>-5.3377702048704925E-3</v>
      </c>
      <c r="K19" s="44">
        <f t="shared" si="2"/>
        <v>18389.545990359009</v>
      </c>
      <c r="L19" s="43"/>
      <c r="M19" s="44">
        <f t="shared" si="3"/>
        <v>18807.490217412622</v>
      </c>
      <c r="N19" s="43"/>
      <c r="O19" s="44">
        <f t="shared" si="4"/>
        <v>19225.434444466238</v>
      </c>
      <c r="P19" s="43"/>
      <c r="Q19" s="44">
        <f t="shared" si="5"/>
        <v>19643.378671519851</v>
      </c>
      <c r="R19" s="43"/>
      <c r="S19" s="44">
        <f t="shared" si="6"/>
        <v>20061.322898573464</v>
      </c>
      <c r="T19" s="44"/>
      <c r="U19" s="25"/>
      <c r="V19" s="44">
        <f t="shared" si="7"/>
        <v>18291.386819690575</v>
      </c>
      <c r="W19" s="43"/>
      <c r="X19" s="44">
        <f t="shared" si="8"/>
        <v>18707.100156501725</v>
      </c>
      <c r="Y19" s="43"/>
      <c r="Z19" s="44">
        <f t="shared" si="9"/>
        <v>19122.813493312875</v>
      </c>
      <c r="AA19" s="43"/>
      <c r="AB19" s="44">
        <f t="shared" si="10"/>
        <v>19538.526830124025</v>
      </c>
      <c r="AC19" s="43"/>
      <c r="AD19" s="44">
        <f t="shared" si="11"/>
        <v>19954.240166935171</v>
      </c>
      <c r="AE19" s="26"/>
      <c r="AG19" s="45">
        <f t="shared" si="12"/>
        <v>5</v>
      </c>
      <c r="AH19" s="46">
        <f t="shared" si="13"/>
        <v>21064.153235244008</v>
      </c>
      <c r="AI19" s="43">
        <v>11266.429623142212</v>
      </c>
      <c r="AJ19" s="47">
        <f t="shared" si="14"/>
        <v>9797.7236121017959</v>
      </c>
      <c r="AK19" s="43">
        <v>1616.6699999999998</v>
      </c>
      <c r="AL19" s="43">
        <v>1569.29</v>
      </c>
      <c r="AM19" s="43">
        <v>1264.23</v>
      </c>
      <c r="AN19" s="43">
        <v>1707.49</v>
      </c>
      <c r="AO19" s="43">
        <v>3640.0436121017956</v>
      </c>
    </row>
    <row r="20" spans="1:41">
      <c r="A20" s="37">
        <v>10</v>
      </c>
      <c r="B20" s="37" t="s">
        <v>64</v>
      </c>
      <c r="C20" s="8" t="s">
        <v>65</v>
      </c>
      <c r="D20" s="8" t="s">
        <v>66</v>
      </c>
      <c r="E20" s="43">
        <v>695.37999999999988</v>
      </c>
      <c r="F20" s="43">
        <v>719.17156039453653</v>
      </c>
      <c r="G20" s="43">
        <v>572.79606694867482</v>
      </c>
      <c r="H20" s="48">
        <f t="shared" si="0"/>
        <v>218.37283881253506</v>
      </c>
      <c r="I20" s="43">
        <v>791.16890576120988</v>
      </c>
      <c r="J20" s="41">
        <f t="shared" si="1"/>
        <v>0.38124011565900345</v>
      </c>
      <c r="K20" s="44">
        <f t="shared" si="2"/>
        <v>572.79606694867482</v>
      </c>
      <c r="L20" s="43"/>
      <c r="M20" s="44">
        <f t="shared" si="3"/>
        <v>585.8141593793265</v>
      </c>
      <c r="N20" s="43"/>
      <c r="O20" s="44">
        <f t="shared" si="4"/>
        <v>598.83225180997817</v>
      </c>
      <c r="P20" s="43"/>
      <c r="Q20" s="44">
        <f t="shared" si="5"/>
        <v>611.85034424062997</v>
      </c>
      <c r="R20" s="43"/>
      <c r="S20" s="44">
        <f t="shared" si="6"/>
        <v>624.86843667128164</v>
      </c>
      <c r="T20" s="44"/>
      <c r="U20" s="25"/>
      <c r="V20" s="44">
        <f t="shared" si="7"/>
        <v>791.16890576120988</v>
      </c>
      <c r="W20" s="43"/>
      <c r="X20" s="44">
        <f t="shared" si="8"/>
        <v>809.15001725578281</v>
      </c>
      <c r="Y20" s="43"/>
      <c r="Z20" s="44">
        <f t="shared" si="9"/>
        <v>827.13112875035574</v>
      </c>
      <c r="AA20" s="43"/>
      <c r="AB20" s="44">
        <f t="shared" si="10"/>
        <v>845.11224024492878</v>
      </c>
      <c r="AC20" s="43"/>
      <c r="AD20" s="44">
        <f t="shared" si="11"/>
        <v>863.09335173950171</v>
      </c>
      <c r="AE20" s="26"/>
      <c r="AG20" s="45">
        <f t="shared" si="12"/>
        <v>3.8503566652818937</v>
      </c>
      <c r="AH20" s="46">
        <f t="shared" si="13"/>
        <v>842.42148675894271</v>
      </c>
      <c r="AI20" s="43">
        <v>382.04028140641373</v>
      </c>
      <c r="AJ20" s="47">
        <f t="shared" si="14"/>
        <v>460.38120535252898</v>
      </c>
      <c r="AK20" s="43">
        <v>79.05</v>
      </c>
      <c r="AL20" s="43">
        <v>72.78</v>
      </c>
      <c r="AM20" s="43">
        <v>65.75</v>
      </c>
      <c r="AN20" s="43">
        <v>77.58</v>
      </c>
      <c r="AO20" s="43">
        <v>165.22120535252901</v>
      </c>
    </row>
    <row r="21" spans="1:41">
      <c r="A21" s="37">
        <v>11</v>
      </c>
      <c r="B21" s="37" t="s">
        <v>67</v>
      </c>
      <c r="C21" s="8" t="s">
        <v>68</v>
      </c>
      <c r="D21" s="8" t="s">
        <v>69</v>
      </c>
      <c r="E21" s="43">
        <v>985.16000000000008</v>
      </c>
      <c r="F21" s="43">
        <v>1095.3744506484898</v>
      </c>
      <c r="G21" s="43">
        <v>1237.150874187369</v>
      </c>
      <c r="H21" s="48">
        <f t="shared" si="0"/>
        <v>-1.3033001940955273</v>
      </c>
      <c r="I21" s="43">
        <v>1235.8475739932735</v>
      </c>
      <c r="J21" s="41">
        <f t="shared" si="1"/>
        <v>-1.0534690806823452E-3</v>
      </c>
      <c r="K21" s="44">
        <f t="shared" si="2"/>
        <v>1237.150874187369</v>
      </c>
      <c r="L21" s="43"/>
      <c r="M21" s="44">
        <f t="shared" si="3"/>
        <v>1265.2679395098091</v>
      </c>
      <c r="N21" s="43"/>
      <c r="O21" s="44">
        <f t="shared" si="4"/>
        <v>1293.3850048322495</v>
      </c>
      <c r="P21" s="43"/>
      <c r="Q21" s="44">
        <f t="shared" si="5"/>
        <v>1321.5020701546896</v>
      </c>
      <c r="R21" s="43"/>
      <c r="S21" s="44">
        <f t="shared" si="6"/>
        <v>1349.6191354771299</v>
      </c>
      <c r="T21" s="44"/>
      <c r="U21" s="25"/>
      <c r="V21" s="44">
        <f t="shared" si="7"/>
        <v>1235.8475739932735</v>
      </c>
      <c r="W21" s="43"/>
      <c r="X21" s="44">
        <f t="shared" si="8"/>
        <v>1263.9350188567571</v>
      </c>
      <c r="Y21" s="43"/>
      <c r="Z21" s="44">
        <f t="shared" si="9"/>
        <v>1292.0224637202405</v>
      </c>
      <c r="AA21" s="43"/>
      <c r="AB21" s="44">
        <f t="shared" si="10"/>
        <v>1320.1099085837241</v>
      </c>
      <c r="AC21" s="43"/>
      <c r="AD21" s="44">
        <f t="shared" si="11"/>
        <v>1348.1973534472074</v>
      </c>
      <c r="AE21" s="26"/>
      <c r="AG21" s="45">
        <f t="shared" si="12"/>
        <v>5</v>
      </c>
      <c r="AH21" s="46">
        <f t="shared" si="13"/>
        <v>1353.9397812351067</v>
      </c>
      <c r="AI21" s="43">
        <v>774.73677758471865</v>
      </c>
      <c r="AJ21" s="47">
        <f t="shared" si="14"/>
        <v>579.20300365038793</v>
      </c>
      <c r="AK21" s="43">
        <v>131.75</v>
      </c>
      <c r="AL21" s="43">
        <v>133.36000000000001</v>
      </c>
      <c r="AM21" s="43">
        <v>108.41</v>
      </c>
      <c r="AN21" s="43">
        <v>58.53</v>
      </c>
      <c r="AO21" s="43">
        <v>147.15300365038803</v>
      </c>
    </row>
    <row r="22" spans="1:41">
      <c r="A22" s="37">
        <v>12</v>
      </c>
      <c r="B22" s="37" t="s">
        <v>70</v>
      </c>
      <c r="C22" s="8" t="s">
        <v>71</v>
      </c>
      <c r="D22" s="8" t="s">
        <v>66</v>
      </c>
      <c r="E22" s="43">
        <v>9193.8499999999985</v>
      </c>
      <c r="F22" s="43">
        <v>9696.3937315746771</v>
      </c>
      <c r="G22" s="43">
        <v>8453.0465234433432</v>
      </c>
      <c r="H22" s="48">
        <f t="shared" si="0"/>
        <v>2234.3281140800973</v>
      </c>
      <c r="I22" s="43">
        <v>10687.37463752344</v>
      </c>
      <c r="J22" s="41">
        <f t="shared" si="1"/>
        <v>0.26432223079377365</v>
      </c>
      <c r="K22" s="44">
        <f t="shared" si="2"/>
        <v>8453.0465234433432</v>
      </c>
      <c r="L22" s="43"/>
      <c r="M22" s="44">
        <f t="shared" si="3"/>
        <v>8645.1612171579654</v>
      </c>
      <c r="N22" s="43"/>
      <c r="O22" s="44">
        <f t="shared" si="4"/>
        <v>8837.2759108725859</v>
      </c>
      <c r="P22" s="43"/>
      <c r="Q22" s="44">
        <f t="shared" si="5"/>
        <v>9029.3906045872081</v>
      </c>
      <c r="R22" s="43"/>
      <c r="S22" s="44">
        <f t="shared" si="6"/>
        <v>9221.5052983018286</v>
      </c>
      <c r="T22" s="44"/>
      <c r="U22" s="25"/>
      <c r="V22" s="44">
        <f t="shared" si="7"/>
        <v>10687.37463752344</v>
      </c>
      <c r="W22" s="43"/>
      <c r="X22" s="44">
        <f t="shared" si="8"/>
        <v>10930.269515648974</v>
      </c>
      <c r="Y22" s="43"/>
      <c r="Z22" s="44">
        <f t="shared" si="9"/>
        <v>11173.164393774507</v>
      </c>
      <c r="AA22" s="43"/>
      <c r="AB22" s="44">
        <f t="shared" si="10"/>
        <v>11416.059271900038</v>
      </c>
      <c r="AC22" s="43"/>
      <c r="AD22" s="44">
        <f t="shared" si="11"/>
        <v>11658.954150025571</v>
      </c>
      <c r="AE22" s="26"/>
      <c r="AG22" s="45">
        <f t="shared" si="12"/>
        <v>5</v>
      </c>
      <c r="AH22" s="46">
        <f t="shared" si="13"/>
        <v>13030.343844615401</v>
      </c>
      <c r="AI22" s="43">
        <v>6269.1921007547617</v>
      </c>
      <c r="AJ22" s="47">
        <f t="shared" si="14"/>
        <v>6761.1517438606397</v>
      </c>
      <c r="AK22" s="43">
        <v>1126.1500000000001</v>
      </c>
      <c r="AL22" s="43">
        <v>1098.9000000000001</v>
      </c>
      <c r="AM22" s="43">
        <v>1004</v>
      </c>
      <c r="AN22" s="43">
        <v>1020.7</v>
      </c>
      <c r="AO22" s="43">
        <v>2511.4017438606397</v>
      </c>
    </row>
    <row r="23" spans="1:41">
      <c r="A23" s="37">
        <v>13</v>
      </c>
      <c r="B23" s="37" t="s">
        <v>72</v>
      </c>
      <c r="C23" s="8" t="s">
        <v>73</v>
      </c>
      <c r="D23" s="8" t="s">
        <v>74</v>
      </c>
      <c r="E23" s="43">
        <v>4544.95</v>
      </c>
      <c r="F23" s="43">
        <v>4764.0488616949096</v>
      </c>
      <c r="G23" s="43">
        <v>5399.2589758330614</v>
      </c>
      <c r="H23" s="48">
        <f t="shared" si="0"/>
        <v>-11.861597192006229</v>
      </c>
      <c r="I23" s="43">
        <v>5387.3973786410552</v>
      </c>
      <c r="J23" s="41">
        <f t="shared" si="1"/>
        <v>-2.1968935450398697E-3</v>
      </c>
      <c r="K23" s="44">
        <f t="shared" si="2"/>
        <v>5399.2589758330614</v>
      </c>
      <c r="L23" s="43"/>
      <c r="M23" s="44">
        <f t="shared" si="3"/>
        <v>5521.9694071019949</v>
      </c>
      <c r="N23" s="43"/>
      <c r="O23" s="44">
        <f t="shared" si="4"/>
        <v>5644.6798383709274</v>
      </c>
      <c r="P23" s="43"/>
      <c r="Q23" s="44">
        <f t="shared" si="5"/>
        <v>5767.3902696398609</v>
      </c>
      <c r="R23" s="43"/>
      <c r="S23" s="44">
        <f t="shared" si="6"/>
        <v>5890.1007009087944</v>
      </c>
      <c r="T23" s="44"/>
      <c r="U23" s="25"/>
      <c r="V23" s="44">
        <f t="shared" si="7"/>
        <v>5387.3973786410552</v>
      </c>
      <c r="W23" s="43"/>
      <c r="X23" s="44">
        <f t="shared" si="8"/>
        <v>5509.8382281556242</v>
      </c>
      <c r="Y23" s="43"/>
      <c r="Z23" s="44">
        <f t="shared" si="9"/>
        <v>5632.2790776701941</v>
      </c>
      <c r="AA23" s="43"/>
      <c r="AB23" s="44">
        <f t="shared" si="10"/>
        <v>5754.7199271847639</v>
      </c>
      <c r="AC23" s="43"/>
      <c r="AD23" s="44">
        <f t="shared" si="11"/>
        <v>5877.1607766993329</v>
      </c>
      <c r="AE23" s="26"/>
      <c r="AG23" s="45">
        <f t="shared" si="12"/>
        <v>3.7709212132334748</v>
      </c>
      <c r="AH23" s="46">
        <f t="shared" si="13"/>
        <v>5726.671325927302</v>
      </c>
      <c r="AI23" s="43">
        <v>2773.1812733724646</v>
      </c>
      <c r="AJ23" s="47">
        <f t="shared" si="14"/>
        <v>2953.4900525548373</v>
      </c>
      <c r="AK23" s="43">
        <v>657.75</v>
      </c>
      <c r="AL23" s="43">
        <v>678.2</v>
      </c>
      <c r="AM23" s="43">
        <v>581.41000000000008</v>
      </c>
      <c r="AN23" s="43">
        <v>369.42</v>
      </c>
      <c r="AO23" s="43">
        <v>666.71005255483715</v>
      </c>
    </row>
    <row r="24" spans="1:41">
      <c r="A24" s="37">
        <v>14</v>
      </c>
      <c r="B24" s="37" t="s">
        <v>75</v>
      </c>
      <c r="C24" s="8" t="s">
        <v>76</v>
      </c>
      <c r="D24" s="8" t="s">
        <v>77</v>
      </c>
      <c r="E24" s="43">
        <v>3693.06</v>
      </c>
      <c r="F24" s="43">
        <v>3726.7549200481885</v>
      </c>
      <c r="G24" s="43">
        <v>3904.0731356586889</v>
      </c>
      <c r="H24" s="48">
        <f t="shared" si="0"/>
        <v>34.654257997913192</v>
      </c>
      <c r="I24" s="43">
        <v>3938.7273936566021</v>
      </c>
      <c r="J24" s="41">
        <f t="shared" si="1"/>
        <v>8.8764366838805092E-3</v>
      </c>
      <c r="K24" s="44">
        <f t="shared" si="2"/>
        <v>3904.0731356586889</v>
      </c>
      <c r="L24" s="43"/>
      <c r="M24" s="44">
        <f t="shared" si="3"/>
        <v>3992.8020705600229</v>
      </c>
      <c r="N24" s="43"/>
      <c r="O24" s="44">
        <f t="shared" si="4"/>
        <v>4081.5310054613565</v>
      </c>
      <c r="P24" s="43"/>
      <c r="Q24" s="44">
        <f t="shared" si="5"/>
        <v>4170.25994036269</v>
      </c>
      <c r="R24" s="43"/>
      <c r="S24" s="44">
        <f t="shared" si="6"/>
        <v>4258.9888752640245</v>
      </c>
      <c r="T24" s="44"/>
      <c r="U24" s="25"/>
      <c r="V24" s="44">
        <f t="shared" si="7"/>
        <v>3938.7273936566021</v>
      </c>
      <c r="W24" s="43"/>
      <c r="X24" s="44">
        <f t="shared" si="8"/>
        <v>4028.2439253306156</v>
      </c>
      <c r="Y24" s="43"/>
      <c r="Z24" s="44">
        <f t="shared" si="9"/>
        <v>4117.7604570046296</v>
      </c>
      <c r="AA24" s="43"/>
      <c r="AB24" s="44">
        <f t="shared" si="10"/>
        <v>4207.2769886786427</v>
      </c>
      <c r="AC24" s="43"/>
      <c r="AD24" s="44">
        <f t="shared" si="11"/>
        <v>4296.7935203526567</v>
      </c>
      <c r="AE24" s="26"/>
      <c r="AG24" s="45">
        <f t="shared" si="12"/>
        <v>3.1664109488712033</v>
      </c>
      <c r="AH24" s="46">
        <f t="shared" si="13"/>
        <v>4132.6569879801609</v>
      </c>
      <c r="AI24" s="43">
        <v>1941.3497550172108</v>
      </c>
      <c r="AJ24" s="47">
        <f t="shared" si="14"/>
        <v>2191.3072329629504</v>
      </c>
      <c r="AK24" s="43">
        <v>389.62</v>
      </c>
      <c r="AL24" s="43">
        <v>399.81</v>
      </c>
      <c r="AM24" s="43">
        <v>386.96000000000004</v>
      </c>
      <c r="AN24" s="43">
        <v>350.06</v>
      </c>
      <c r="AO24" s="43">
        <v>664.85723296295055</v>
      </c>
    </row>
    <row r="25" spans="1:41">
      <c r="A25" s="37">
        <v>15</v>
      </c>
      <c r="B25" s="37" t="s">
        <v>78</v>
      </c>
      <c r="C25" s="8" t="s">
        <v>79</v>
      </c>
      <c r="D25" s="8" t="s">
        <v>74</v>
      </c>
      <c r="E25" s="43">
        <v>109415.85</v>
      </c>
      <c r="F25" s="43">
        <v>128907.21727934778</v>
      </c>
      <c r="G25" s="43">
        <v>166863.72184048896</v>
      </c>
      <c r="H25" s="48">
        <f t="shared" si="0"/>
        <v>603.17844142974354</v>
      </c>
      <c r="I25" s="43">
        <v>167466.9002819187</v>
      </c>
      <c r="J25" s="41">
        <f t="shared" si="1"/>
        <v>3.6147967621526717E-3</v>
      </c>
      <c r="K25" s="44">
        <f t="shared" si="2"/>
        <v>166863.72184048896</v>
      </c>
      <c r="L25" s="43"/>
      <c r="M25" s="44">
        <f t="shared" si="3"/>
        <v>170656.07915504553</v>
      </c>
      <c r="N25" s="43"/>
      <c r="O25" s="44">
        <f t="shared" si="4"/>
        <v>174448.43646960208</v>
      </c>
      <c r="P25" s="43"/>
      <c r="Q25" s="44">
        <f t="shared" si="5"/>
        <v>178240.79378415865</v>
      </c>
      <c r="R25" s="43"/>
      <c r="S25" s="44">
        <f t="shared" si="6"/>
        <v>182033.15109871523</v>
      </c>
      <c r="T25" s="44"/>
      <c r="U25" s="25"/>
      <c r="V25" s="44">
        <f t="shared" si="7"/>
        <v>167466.9002819187</v>
      </c>
      <c r="W25" s="43"/>
      <c r="X25" s="44">
        <f t="shared" si="8"/>
        <v>171272.96619741686</v>
      </c>
      <c r="Y25" s="43"/>
      <c r="Z25" s="44">
        <f t="shared" si="9"/>
        <v>175079.03211291501</v>
      </c>
      <c r="AA25" s="43"/>
      <c r="AB25" s="44">
        <f t="shared" si="10"/>
        <v>178885.09802841317</v>
      </c>
      <c r="AC25" s="43"/>
      <c r="AD25" s="44">
        <f t="shared" si="11"/>
        <v>182691.16394391132</v>
      </c>
      <c r="AE25" s="26"/>
      <c r="AG25" s="45">
        <f t="shared" si="12"/>
        <v>5</v>
      </c>
      <c r="AH25" s="46">
        <f t="shared" si="13"/>
        <v>238903.95146799943</v>
      </c>
      <c r="AI25" s="43">
        <v>117553.59200444186</v>
      </c>
      <c r="AJ25" s="47">
        <f t="shared" si="14"/>
        <v>121350.35946355757</v>
      </c>
      <c r="AK25" s="43">
        <v>20041.57</v>
      </c>
      <c r="AL25" s="43">
        <v>21243.37</v>
      </c>
      <c r="AM25" s="43">
        <v>16841.8</v>
      </c>
      <c r="AN25" s="43">
        <v>11295.84</v>
      </c>
      <c r="AO25" s="43">
        <v>51927.77946355757</v>
      </c>
    </row>
    <row r="26" spans="1:41">
      <c r="A26" s="37">
        <v>16</v>
      </c>
      <c r="B26" s="37" t="s">
        <v>80</v>
      </c>
      <c r="C26" s="8" t="s">
        <v>81</v>
      </c>
      <c r="D26" s="8" t="s">
        <v>82</v>
      </c>
      <c r="E26" s="43">
        <v>548.65</v>
      </c>
      <c r="F26" s="43">
        <v>701.9474016822553</v>
      </c>
      <c r="G26" s="43">
        <v>785.13599520214632</v>
      </c>
      <c r="H26" s="48">
        <f t="shared" si="0"/>
        <v>181.70315073807467</v>
      </c>
      <c r="I26" s="43">
        <v>966.83914594022099</v>
      </c>
      <c r="J26" s="41">
        <f t="shared" si="1"/>
        <v>0.23142888855999039</v>
      </c>
      <c r="K26" s="44">
        <f t="shared" si="2"/>
        <v>785.13599520214632</v>
      </c>
      <c r="L26" s="43"/>
      <c r="M26" s="44">
        <f t="shared" si="3"/>
        <v>802.97999509310421</v>
      </c>
      <c r="N26" s="43"/>
      <c r="O26" s="44">
        <f t="shared" si="4"/>
        <v>820.8239949840621</v>
      </c>
      <c r="P26" s="43"/>
      <c r="Q26" s="44">
        <f t="shared" si="5"/>
        <v>838.66799487501999</v>
      </c>
      <c r="R26" s="43"/>
      <c r="S26" s="44">
        <f t="shared" si="6"/>
        <v>856.51199476597776</v>
      </c>
      <c r="T26" s="44"/>
      <c r="U26" s="25"/>
      <c r="V26" s="44">
        <f t="shared" si="7"/>
        <v>966.83914594022099</v>
      </c>
      <c r="W26" s="43"/>
      <c r="X26" s="44">
        <f t="shared" si="8"/>
        <v>988.81276289340781</v>
      </c>
      <c r="Y26" s="43"/>
      <c r="Z26" s="44">
        <f t="shared" si="9"/>
        <v>1010.7863798465946</v>
      </c>
      <c r="AA26" s="43"/>
      <c r="AB26" s="44">
        <f t="shared" si="10"/>
        <v>1032.7599967997814</v>
      </c>
      <c r="AC26" s="43"/>
      <c r="AD26" s="44">
        <f t="shared" si="11"/>
        <v>1054.7336137529683</v>
      </c>
      <c r="AE26" s="26"/>
      <c r="AG26" s="45">
        <f t="shared" si="12"/>
        <v>5</v>
      </c>
      <c r="AH26" s="46">
        <f t="shared" si="13"/>
        <v>1076.3541603055378</v>
      </c>
      <c r="AI26" s="43">
        <v>511.14468312637428</v>
      </c>
      <c r="AJ26" s="47">
        <f t="shared" si="14"/>
        <v>565.20947717916351</v>
      </c>
      <c r="AK26" s="43">
        <v>102.5</v>
      </c>
      <c r="AL26" s="43">
        <v>103.68</v>
      </c>
      <c r="AM26" s="43">
        <v>99.02</v>
      </c>
      <c r="AN26" s="43">
        <v>87.45</v>
      </c>
      <c r="AO26" s="43">
        <v>172.55947717916354</v>
      </c>
    </row>
    <row r="27" spans="1:41">
      <c r="A27" s="37">
        <v>17</v>
      </c>
      <c r="B27" s="37" t="s">
        <v>83</v>
      </c>
      <c r="C27" s="8" t="s">
        <v>84</v>
      </c>
      <c r="D27" s="8" t="s">
        <v>85</v>
      </c>
      <c r="E27" s="43">
        <v>1210.8200000000002</v>
      </c>
      <c r="F27" s="43">
        <v>1275.0201537581595</v>
      </c>
      <c r="G27" s="43">
        <v>995.23789525076279</v>
      </c>
      <c r="H27" s="48">
        <f t="shared" si="0"/>
        <v>418.58407564511788</v>
      </c>
      <c r="I27" s="43">
        <v>1413.8219708958807</v>
      </c>
      <c r="J27" s="41">
        <f t="shared" si="1"/>
        <v>0.42058695477994268</v>
      </c>
      <c r="K27" s="44">
        <f t="shared" si="2"/>
        <v>995.23789525076279</v>
      </c>
      <c r="L27" s="43"/>
      <c r="M27" s="44">
        <f t="shared" si="3"/>
        <v>1017.8569383246438</v>
      </c>
      <c r="N27" s="43"/>
      <c r="O27" s="44">
        <f t="shared" si="4"/>
        <v>1040.4759813985247</v>
      </c>
      <c r="P27" s="43"/>
      <c r="Q27" s="44">
        <f t="shared" si="5"/>
        <v>1063.0950244724056</v>
      </c>
      <c r="R27" s="43"/>
      <c r="S27" s="44">
        <f t="shared" si="6"/>
        <v>1085.7140675462867</v>
      </c>
      <c r="T27" s="44"/>
      <c r="U27" s="25"/>
      <c r="V27" s="44">
        <f t="shared" si="7"/>
        <v>1413.8219708958807</v>
      </c>
      <c r="W27" s="43"/>
      <c r="X27" s="44">
        <f t="shared" si="8"/>
        <v>1445.9542884162415</v>
      </c>
      <c r="Y27" s="43"/>
      <c r="Z27" s="44">
        <f t="shared" si="9"/>
        <v>1478.0866059366026</v>
      </c>
      <c r="AA27" s="43"/>
      <c r="AB27" s="44">
        <f t="shared" si="10"/>
        <v>1510.2189234569635</v>
      </c>
      <c r="AC27" s="43"/>
      <c r="AD27" s="44">
        <f t="shared" si="11"/>
        <v>1542.3512409773243</v>
      </c>
      <c r="AE27" s="26"/>
      <c r="AG27" s="45">
        <f t="shared" si="12"/>
        <v>5</v>
      </c>
      <c r="AH27" s="46">
        <f t="shared" si="13"/>
        <v>1606.5487168973571</v>
      </c>
      <c r="AI27" s="43">
        <v>714.79605797892555</v>
      </c>
      <c r="AJ27" s="47">
        <f t="shared" si="14"/>
        <v>891.75265891843151</v>
      </c>
      <c r="AK27" s="43">
        <v>128.47</v>
      </c>
      <c r="AL27" s="43">
        <v>132.35</v>
      </c>
      <c r="AM27" s="43">
        <v>128.14000000000001</v>
      </c>
      <c r="AN27" s="43">
        <v>160.78</v>
      </c>
      <c r="AO27" s="43">
        <v>342.0126589184315</v>
      </c>
    </row>
    <row r="28" spans="1:41">
      <c r="A28" s="37">
        <v>18</v>
      </c>
      <c r="B28" s="37" t="s">
        <v>86</v>
      </c>
      <c r="C28" s="8" t="s">
        <v>87</v>
      </c>
      <c r="D28" s="8" t="s">
        <v>88</v>
      </c>
      <c r="E28" s="43">
        <v>4778.0199999999995</v>
      </c>
      <c r="F28" s="43">
        <v>5225.4738469293998</v>
      </c>
      <c r="G28" s="43">
        <v>5924.3040774642186</v>
      </c>
      <c r="H28" s="48">
        <f t="shared" si="0"/>
        <v>-19.57415004007089</v>
      </c>
      <c r="I28" s="43">
        <v>5904.7299274241477</v>
      </c>
      <c r="J28" s="41">
        <f t="shared" si="1"/>
        <v>-3.3040420923919249E-3</v>
      </c>
      <c r="K28" s="44">
        <f t="shared" si="2"/>
        <v>5924.3040774642186</v>
      </c>
      <c r="L28" s="43"/>
      <c r="M28" s="44">
        <f t="shared" si="3"/>
        <v>6058.9473519520416</v>
      </c>
      <c r="N28" s="43"/>
      <c r="O28" s="44">
        <f t="shared" si="4"/>
        <v>6193.5906264398645</v>
      </c>
      <c r="P28" s="43"/>
      <c r="Q28" s="44">
        <f t="shared" si="5"/>
        <v>6328.2339009276884</v>
      </c>
      <c r="R28" s="43"/>
      <c r="S28" s="44">
        <f t="shared" si="6"/>
        <v>6462.8771754155114</v>
      </c>
      <c r="T28" s="44"/>
      <c r="U28" s="25"/>
      <c r="V28" s="44">
        <f t="shared" si="7"/>
        <v>5904.7299274241477</v>
      </c>
      <c r="W28" s="43"/>
      <c r="X28" s="44">
        <f t="shared" si="8"/>
        <v>6038.9283348656054</v>
      </c>
      <c r="Y28" s="43"/>
      <c r="Z28" s="44">
        <f t="shared" si="9"/>
        <v>6173.126742307064</v>
      </c>
      <c r="AA28" s="43"/>
      <c r="AB28" s="44">
        <f t="shared" si="10"/>
        <v>6307.3251497485217</v>
      </c>
      <c r="AC28" s="43"/>
      <c r="AD28" s="44">
        <f t="shared" si="11"/>
        <v>6441.5235571899793</v>
      </c>
      <c r="AE28" s="26"/>
      <c r="AG28" s="45">
        <f t="shared" si="12"/>
        <v>5</v>
      </c>
      <c r="AH28" s="46">
        <f t="shared" si="13"/>
        <v>6444.9780057716225</v>
      </c>
      <c r="AI28" s="43">
        <v>2740.988138868036</v>
      </c>
      <c r="AJ28" s="47">
        <f t="shared" si="14"/>
        <v>3703.9898669035865</v>
      </c>
      <c r="AK28" s="43">
        <v>569.07000000000005</v>
      </c>
      <c r="AL28" s="43">
        <v>540.11</v>
      </c>
      <c r="AM28" s="43">
        <v>524.98</v>
      </c>
      <c r="AN28" s="43">
        <v>680.53</v>
      </c>
      <c r="AO28" s="43">
        <v>1389.2998669035862</v>
      </c>
    </row>
    <row r="29" spans="1:41">
      <c r="A29" s="37">
        <v>19</v>
      </c>
      <c r="B29" s="37" t="s">
        <v>89</v>
      </c>
      <c r="C29" s="8" t="s">
        <v>90</v>
      </c>
      <c r="D29" s="8" t="s">
        <v>60</v>
      </c>
      <c r="E29" s="43">
        <v>6528.7700000000013</v>
      </c>
      <c r="F29" s="43">
        <v>7131.5211278089264</v>
      </c>
      <c r="G29" s="43">
        <v>8079.0732568915091</v>
      </c>
      <c r="H29" s="48">
        <f t="shared" si="0"/>
        <v>-43.10083353358641</v>
      </c>
      <c r="I29" s="43">
        <v>8035.9724233579227</v>
      </c>
      <c r="J29" s="41">
        <f t="shared" si="1"/>
        <v>-5.3348734642084204E-3</v>
      </c>
      <c r="K29" s="44">
        <f t="shared" si="2"/>
        <v>8079.0732568915091</v>
      </c>
      <c r="L29" s="43"/>
      <c r="M29" s="44">
        <f t="shared" si="3"/>
        <v>8262.6885581844981</v>
      </c>
      <c r="N29" s="43"/>
      <c r="O29" s="44">
        <f t="shared" si="4"/>
        <v>8446.3038594774862</v>
      </c>
      <c r="P29" s="43"/>
      <c r="Q29" s="44">
        <f t="shared" si="5"/>
        <v>8629.9191607704761</v>
      </c>
      <c r="R29" s="43"/>
      <c r="S29" s="44">
        <f t="shared" si="6"/>
        <v>8813.5344620634642</v>
      </c>
      <c r="T29" s="44"/>
      <c r="U29" s="25"/>
      <c r="V29" s="44">
        <f t="shared" si="7"/>
        <v>8035.9724233579227</v>
      </c>
      <c r="W29" s="43"/>
      <c r="X29" s="44">
        <f t="shared" si="8"/>
        <v>8218.6081602524209</v>
      </c>
      <c r="Y29" s="43"/>
      <c r="Z29" s="44">
        <f t="shared" si="9"/>
        <v>8401.2438971469201</v>
      </c>
      <c r="AA29" s="43"/>
      <c r="AB29" s="44">
        <f t="shared" si="10"/>
        <v>8583.8796340414174</v>
      </c>
      <c r="AC29" s="43"/>
      <c r="AD29" s="44">
        <f t="shared" si="11"/>
        <v>8766.5153709359165</v>
      </c>
      <c r="AE29" s="26"/>
      <c r="AG29" s="45">
        <f t="shared" si="12"/>
        <v>4.944904240533158</v>
      </c>
      <c r="AH29" s="46">
        <f t="shared" si="13"/>
        <v>8756.4529163059269</v>
      </c>
      <c r="AI29" s="43">
        <v>5177.6058810013647</v>
      </c>
      <c r="AJ29" s="47">
        <f t="shared" si="14"/>
        <v>3578.8470353045623</v>
      </c>
      <c r="AK29" s="43">
        <v>776.38000000000011</v>
      </c>
      <c r="AL29" s="43">
        <v>789.17000000000007</v>
      </c>
      <c r="AM29" s="43">
        <v>509.09</v>
      </c>
      <c r="AN29" s="43">
        <v>364.92</v>
      </c>
      <c r="AO29" s="43">
        <v>1139.2870353045621</v>
      </c>
    </row>
    <row r="30" spans="1:41">
      <c r="A30" s="37">
        <v>20</v>
      </c>
      <c r="B30" s="37" t="s">
        <v>91</v>
      </c>
      <c r="C30" s="8" t="s">
        <v>92</v>
      </c>
      <c r="D30" s="8" t="s">
        <v>74</v>
      </c>
      <c r="E30" s="43">
        <v>12155.28</v>
      </c>
      <c r="F30" s="43">
        <v>14588.125199107715</v>
      </c>
      <c r="G30" s="43">
        <v>16598.426481053262</v>
      </c>
      <c r="H30" s="48">
        <f t="shared" si="0"/>
        <v>-186.03319627152086</v>
      </c>
      <c r="I30" s="43">
        <v>16412.393284781741</v>
      </c>
      <c r="J30" s="41">
        <f t="shared" si="1"/>
        <v>-1.1207881450923897E-2</v>
      </c>
      <c r="K30" s="44">
        <f t="shared" si="2"/>
        <v>16598.426481053262</v>
      </c>
      <c r="L30" s="43"/>
      <c r="M30" s="44">
        <f t="shared" si="3"/>
        <v>16975.663446531744</v>
      </c>
      <c r="N30" s="43"/>
      <c r="O30" s="44">
        <f t="shared" si="4"/>
        <v>17352.900412010229</v>
      </c>
      <c r="P30" s="43"/>
      <c r="Q30" s="44">
        <f t="shared" si="5"/>
        <v>17730.137377488711</v>
      </c>
      <c r="R30" s="43"/>
      <c r="S30" s="44">
        <f t="shared" si="6"/>
        <v>18107.374342967196</v>
      </c>
      <c r="T30" s="44"/>
      <c r="U30" s="25"/>
      <c r="V30" s="44">
        <f t="shared" si="7"/>
        <v>16412.393284781741</v>
      </c>
      <c r="W30" s="43"/>
      <c r="X30" s="44">
        <f t="shared" si="8"/>
        <v>16785.402223072237</v>
      </c>
      <c r="Y30" s="43"/>
      <c r="Z30" s="44">
        <f t="shared" si="9"/>
        <v>17158.411161362728</v>
      </c>
      <c r="AA30" s="43"/>
      <c r="AB30" s="44">
        <f t="shared" si="10"/>
        <v>17531.420099653224</v>
      </c>
      <c r="AC30" s="43"/>
      <c r="AD30" s="44">
        <f t="shared" si="11"/>
        <v>17904.429037943719</v>
      </c>
      <c r="AE30" s="26"/>
      <c r="AG30" s="45">
        <f t="shared" si="12"/>
        <v>5</v>
      </c>
      <c r="AH30" s="46">
        <f t="shared" si="13"/>
        <v>18191.572594984937</v>
      </c>
      <c r="AI30" s="43">
        <v>9729.7995100735607</v>
      </c>
      <c r="AJ30" s="47">
        <f t="shared" si="14"/>
        <v>8461.7730849113759</v>
      </c>
      <c r="AK30" s="43">
        <v>1387.15</v>
      </c>
      <c r="AL30" s="43">
        <v>1372.28</v>
      </c>
      <c r="AM30" s="43">
        <v>1097.23</v>
      </c>
      <c r="AN30" s="43">
        <v>1090.08</v>
      </c>
      <c r="AO30" s="43">
        <v>3515.0330849113761</v>
      </c>
    </row>
    <row r="31" spans="1:41">
      <c r="A31" s="37">
        <v>21</v>
      </c>
      <c r="B31" s="37" t="s">
        <v>93</v>
      </c>
      <c r="C31" s="8" t="s">
        <v>94</v>
      </c>
      <c r="D31" s="8" t="s">
        <v>50</v>
      </c>
      <c r="E31" s="43">
        <v>4562.63</v>
      </c>
      <c r="F31" s="43">
        <v>5206.6973524570876</v>
      </c>
      <c r="G31" s="43">
        <v>5720.0380729401368</v>
      </c>
      <c r="H31" s="48">
        <f t="shared" si="0"/>
        <v>-4.5946910752736585</v>
      </c>
      <c r="I31" s="43">
        <v>5715.4433818648631</v>
      </c>
      <c r="J31" s="41">
        <f t="shared" si="1"/>
        <v>-8.0326232390127387E-4</v>
      </c>
      <c r="K31" s="44">
        <f t="shared" si="2"/>
        <v>5720.0380729401368</v>
      </c>
      <c r="L31" s="43"/>
      <c r="M31" s="44">
        <f t="shared" si="3"/>
        <v>5850.038938234231</v>
      </c>
      <c r="N31" s="43"/>
      <c r="O31" s="44">
        <f t="shared" si="4"/>
        <v>5980.0398035283251</v>
      </c>
      <c r="P31" s="43"/>
      <c r="Q31" s="44">
        <f t="shared" si="5"/>
        <v>6110.0406688224184</v>
      </c>
      <c r="R31" s="43"/>
      <c r="S31" s="44">
        <f t="shared" si="6"/>
        <v>6240.0415341165126</v>
      </c>
      <c r="T31" s="44"/>
      <c r="U31" s="25"/>
      <c r="V31" s="44">
        <f t="shared" si="7"/>
        <v>5715.4433818648631</v>
      </c>
      <c r="W31" s="43"/>
      <c r="X31" s="44">
        <f t="shared" si="8"/>
        <v>5845.3398223617914</v>
      </c>
      <c r="Y31" s="43"/>
      <c r="Z31" s="44">
        <f t="shared" si="9"/>
        <v>5975.2362628587207</v>
      </c>
      <c r="AA31" s="43"/>
      <c r="AB31" s="44">
        <f t="shared" si="10"/>
        <v>6105.132703355649</v>
      </c>
      <c r="AC31" s="43"/>
      <c r="AD31" s="44">
        <f t="shared" si="11"/>
        <v>6235.0291438525783</v>
      </c>
      <c r="AE31" s="26"/>
      <c r="AG31" s="45">
        <f t="shared" si="12"/>
        <v>4.3304634296604956</v>
      </c>
      <c r="AH31" s="46">
        <f t="shared" si="13"/>
        <v>6148.0587265829536</v>
      </c>
      <c r="AI31" s="43">
        <v>3383.7870737757648</v>
      </c>
      <c r="AJ31" s="47">
        <f t="shared" si="14"/>
        <v>2764.2716528071887</v>
      </c>
      <c r="AK31" s="43">
        <v>578.06999999999994</v>
      </c>
      <c r="AL31" s="43">
        <v>526.52</v>
      </c>
      <c r="AM31" s="43">
        <v>514.73</v>
      </c>
      <c r="AN31" s="43">
        <v>375.26</v>
      </c>
      <c r="AO31" s="43">
        <v>769.69165280718903</v>
      </c>
    </row>
    <row r="32" spans="1:41">
      <c r="A32" s="37">
        <v>22</v>
      </c>
      <c r="B32" s="37" t="s">
        <v>95</v>
      </c>
      <c r="C32" s="8" t="s">
        <v>96</v>
      </c>
      <c r="D32" s="8" t="s">
        <v>77</v>
      </c>
      <c r="E32" s="43">
        <v>5691.0199999999995</v>
      </c>
      <c r="F32" s="43">
        <v>5012.7643346060677</v>
      </c>
      <c r="G32" s="43">
        <v>5703.4979615065304</v>
      </c>
      <c r="H32" s="48">
        <f t="shared" si="0"/>
        <v>-2.5616360318908846</v>
      </c>
      <c r="I32" s="43">
        <v>5700.9363254746395</v>
      </c>
      <c r="J32" s="41">
        <f t="shared" si="1"/>
        <v>-4.4913420661839781E-4</v>
      </c>
      <c r="K32" s="44">
        <f t="shared" si="2"/>
        <v>5703.4979615065304</v>
      </c>
      <c r="L32" s="43"/>
      <c r="M32" s="44">
        <f t="shared" si="3"/>
        <v>5833.1229151771331</v>
      </c>
      <c r="N32" s="43"/>
      <c r="O32" s="44">
        <f t="shared" si="4"/>
        <v>5962.7478688477368</v>
      </c>
      <c r="P32" s="43"/>
      <c r="Q32" s="44">
        <f t="shared" si="5"/>
        <v>6092.3728225183395</v>
      </c>
      <c r="R32" s="43"/>
      <c r="S32" s="44">
        <f t="shared" si="6"/>
        <v>6221.9977761889422</v>
      </c>
      <c r="T32" s="44"/>
      <c r="U32" s="25"/>
      <c r="V32" s="44">
        <f t="shared" si="7"/>
        <v>5700.9363254746395</v>
      </c>
      <c r="W32" s="43"/>
      <c r="X32" s="44">
        <f t="shared" si="8"/>
        <v>5830.5030601445178</v>
      </c>
      <c r="Y32" s="43"/>
      <c r="Z32" s="44">
        <f t="shared" si="9"/>
        <v>5960.0697948143961</v>
      </c>
      <c r="AA32" s="43"/>
      <c r="AB32" s="44">
        <f t="shared" si="10"/>
        <v>6089.6365294842744</v>
      </c>
      <c r="AC32" s="43"/>
      <c r="AD32" s="44">
        <f t="shared" si="11"/>
        <v>6219.2032641541518</v>
      </c>
      <c r="AE32" s="26"/>
      <c r="AG32" s="45">
        <f t="shared" si="12"/>
        <v>4.7521484416801911</v>
      </c>
      <c r="AH32" s="46">
        <f t="shared" si="13"/>
        <v>6187.0899470598142</v>
      </c>
      <c r="AI32" s="43">
        <v>3102.9906314159693</v>
      </c>
      <c r="AJ32" s="47">
        <f t="shared" si="14"/>
        <v>3084.0993156438449</v>
      </c>
      <c r="AK32" s="43">
        <v>564.25</v>
      </c>
      <c r="AL32" s="43">
        <v>613.57000000000005</v>
      </c>
      <c r="AM32" s="43">
        <v>478.9</v>
      </c>
      <c r="AN32" s="43">
        <v>526.84999999999991</v>
      </c>
      <c r="AO32" s="43">
        <v>900.52931564384471</v>
      </c>
    </row>
    <row r="33" spans="1:41">
      <c r="A33" s="37">
        <v>23</v>
      </c>
      <c r="B33" s="37" t="s">
        <v>97</v>
      </c>
      <c r="C33" s="8" t="s">
        <v>98</v>
      </c>
      <c r="D33" s="8" t="s">
        <v>63</v>
      </c>
      <c r="E33" s="43">
        <v>3254.6200000000003</v>
      </c>
      <c r="F33" s="43">
        <v>3501.4270552183407</v>
      </c>
      <c r="G33" s="43">
        <v>3994.6438474119363</v>
      </c>
      <c r="H33" s="48">
        <f t="shared" si="0"/>
        <v>102.12273149103976</v>
      </c>
      <c r="I33" s="43">
        <v>4096.7665789029761</v>
      </c>
      <c r="J33" s="41">
        <f t="shared" si="1"/>
        <v>2.5564915269531072E-2</v>
      </c>
      <c r="K33" s="44">
        <f t="shared" si="2"/>
        <v>3994.6438474119363</v>
      </c>
      <c r="L33" s="43"/>
      <c r="M33" s="44">
        <f t="shared" si="3"/>
        <v>4085.4312075803896</v>
      </c>
      <c r="N33" s="43"/>
      <c r="O33" s="44">
        <f t="shared" si="4"/>
        <v>4176.2185677488424</v>
      </c>
      <c r="P33" s="43"/>
      <c r="Q33" s="44">
        <f t="shared" si="5"/>
        <v>4267.0059279172956</v>
      </c>
      <c r="R33" s="43"/>
      <c r="S33" s="44">
        <f t="shared" si="6"/>
        <v>4357.7932880857488</v>
      </c>
      <c r="T33" s="44"/>
      <c r="U33" s="25"/>
      <c r="V33" s="44">
        <f t="shared" si="7"/>
        <v>4096.7665789029761</v>
      </c>
      <c r="W33" s="43"/>
      <c r="X33" s="44">
        <f t="shared" si="8"/>
        <v>4189.8749102416805</v>
      </c>
      <c r="Y33" s="43"/>
      <c r="Z33" s="44">
        <f t="shared" si="9"/>
        <v>4282.9832415803839</v>
      </c>
      <c r="AA33" s="43"/>
      <c r="AB33" s="44">
        <f t="shared" si="10"/>
        <v>4376.0915729190883</v>
      </c>
      <c r="AC33" s="43"/>
      <c r="AD33" s="44">
        <f t="shared" si="11"/>
        <v>4469.1999042577918</v>
      </c>
      <c r="AE33" s="26"/>
      <c r="AG33" s="45">
        <f t="shared" si="12"/>
        <v>5</v>
      </c>
      <c r="AH33" s="46">
        <f t="shared" si="13"/>
        <v>4711.9289247561474</v>
      </c>
      <c r="AI33" s="43">
        <v>2141.718742906537</v>
      </c>
      <c r="AJ33" s="47">
        <f t="shared" si="14"/>
        <v>2570.2101818496103</v>
      </c>
      <c r="AK33" s="43">
        <v>293.82</v>
      </c>
      <c r="AL33" s="43">
        <v>284.76</v>
      </c>
      <c r="AM33" s="43">
        <v>313.02</v>
      </c>
      <c r="AN33" s="43">
        <v>489.45000000000005</v>
      </c>
      <c r="AO33" s="43">
        <v>1189.1601818496101</v>
      </c>
    </row>
    <row r="34" spans="1:41">
      <c r="A34" s="37">
        <v>24</v>
      </c>
      <c r="B34" s="37" t="s">
        <v>99</v>
      </c>
      <c r="C34" s="8" t="s">
        <v>100</v>
      </c>
      <c r="D34" s="8" t="s">
        <v>101</v>
      </c>
      <c r="E34" s="43">
        <v>1264.1300000000001</v>
      </c>
      <c r="F34" s="43">
        <v>1393.3559988874401</v>
      </c>
      <c r="G34" s="43">
        <v>1235.6468586292719</v>
      </c>
      <c r="H34" s="48">
        <f t="shared" si="0"/>
        <v>331.97566733559847</v>
      </c>
      <c r="I34" s="43">
        <v>1567.6225259648704</v>
      </c>
      <c r="J34" s="41">
        <f t="shared" si="1"/>
        <v>0.26866548886294728</v>
      </c>
      <c r="K34" s="44">
        <f t="shared" si="2"/>
        <v>1235.6468586292719</v>
      </c>
      <c r="L34" s="43"/>
      <c r="M34" s="44">
        <f t="shared" si="3"/>
        <v>1263.7297417799373</v>
      </c>
      <c r="N34" s="43"/>
      <c r="O34" s="44">
        <f t="shared" si="4"/>
        <v>1291.8126249306024</v>
      </c>
      <c r="P34" s="43"/>
      <c r="Q34" s="44">
        <f t="shared" si="5"/>
        <v>1319.8955080812677</v>
      </c>
      <c r="R34" s="43"/>
      <c r="S34" s="44">
        <f t="shared" si="6"/>
        <v>1347.9783912319331</v>
      </c>
      <c r="T34" s="44"/>
      <c r="U34" s="25"/>
      <c r="V34" s="44">
        <f t="shared" si="7"/>
        <v>1567.6225259648704</v>
      </c>
      <c r="W34" s="43"/>
      <c r="X34" s="44">
        <f t="shared" si="8"/>
        <v>1603.2503106458903</v>
      </c>
      <c r="Y34" s="43"/>
      <c r="Z34" s="44">
        <f t="shared" si="9"/>
        <v>1638.8780953269099</v>
      </c>
      <c r="AA34" s="43"/>
      <c r="AB34" s="44">
        <f t="shared" si="10"/>
        <v>1674.5058800079298</v>
      </c>
      <c r="AC34" s="43"/>
      <c r="AD34" s="44">
        <f t="shared" si="11"/>
        <v>1710.1336646889495</v>
      </c>
      <c r="AE34" s="26"/>
      <c r="AG34" s="45">
        <f t="shared" si="12"/>
        <v>4.4621699986749412</v>
      </c>
      <c r="AH34" s="46">
        <f t="shared" si="13"/>
        <v>1690.9719732067481</v>
      </c>
      <c r="AI34" s="43">
        <v>846.12036507315906</v>
      </c>
      <c r="AJ34" s="47">
        <f t="shared" si="14"/>
        <v>844.85160813358902</v>
      </c>
      <c r="AK34" s="43">
        <v>142.56</v>
      </c>
      <c r="AL34" s="43">
        <v>127.76</v>
      </c>
      <c r="AM34" s="43">
        <v>123.33999999999999</v>
      </c>
      <c r="AN34" s="43">
        <v>122.78999999999999</v>
      </c>
      <c r="AO34" s="43">
        <v>328.40160813358909</v>
      </c>
    </row>
    <row r="35" spans="1:41">
      <c r="A35" s="37">
        <v>25</v>
      </c>
      <c r="B35" s="37" t="s">
        <v>102</v>
      </c>
      <c r="C35" s="8" t="s">
        <v>103</v>
      </c>
      <c r="D35" s="8" t="s">
        <v>85</v>
      </c>
      <c r="E35" s="43">
        <v>9274.6200000000008</v>
      </c>
      <c r="F35" s="43">
        <v>13412.861697609595</v>
      </c>
      <c r="G35" s="43">
        <v>11781.576131987413</v>
      </c>
      <c r="H35" s="48">
        <f t="shared" si="0"/>
        <v>3972.6603893552583</v>
      </c>
      <c r="I35" s="43">
        <v>15754.236521342671</v>
      </c>
      <c r="J35" s="41">
        <f t="shared" si="1"/>
        <v>0.33719260859922973</v>
      </c>
      <c r="K35" s="44">
        <f t="shared" si="2"/>
        <v>11781.576131987413</v>
      </c>
      <c r="L35" s="43"/>
      <c r="M35" s="44">
        <f t="shared" si="3"/>
        <v>12049.339225896218</v>
      </c>
      <c r="N35" s="43"/>
      <c r="O35" s="44">
        <f t="shared" si="4"/>
        <v>12317.102319805022</v>
      </c>
      <c r="P35" s="43"/>
      <c r="Q35" s="44">
        <f t="shared" si="5"/>
        <v>12584.865413713827</v>
      </c>
      <c r="R35" s="43"/>
      <c r="S35" s="44">
        <f t="shared" si="6"/>
        <v>12852.628507622632</v>
      </c>
      <c r="T35" s="44"/>
      <c r="U35" s="25"/>
      <c r="V35" s="44">
        <f t="shared" si="7"/>
        <v>15754.236521342671</v>
      </c>
      <c r="W35" s="43"/>
      <c r="X35" s="44">
        <f t="shared" si="8"/>
        <v>16112.287351373187</v>
      </c>
      <c r="Y35" s="43"/>
      <c r="Z35" s="44">
        <f t="shared" si="9"/>
        <v>16470.338181403702</v>
      </c>
      <c r="AA35" s="43"/>
      <c r="AB35" s="44">
        <f t="shared" si="10"/>
        <v>16828.389011434218</v>
      </c>
      <c r="AC35" s="43"/>
      <c r="AD35" s="44">
        <f t="shared" si="11"/>
        <v>17186.439841464733</v>
      </c>
      <c r="AE35" s="26"/>
      <c r="AG35" s="45">
        <f t="shared" si="12"/>
        <v>5</v>
      </c>
      <c r="AH35" s="46">
        <f t="shared" si="13"/>
        <v>17501.63776836601</v>
      </c>
      <c r="AI35" s="43">
        <v>7315.1425514074926</v>
      </c>
      <c r="AJ35" s="47">
        <f t="shared" si="14"/>
        <v>10186.495216958516</v>
      </c>
      <c r="AK35" s="43">
        <v>1607.9599999999998</v>
      </c>
      <c r="AL35" s="43">
        <v>1356.3300000000002</v>
      </c>
      <c r="AM35" s="43">
        <v>1355.25</v>
      </c>
      <c r="AN35" s="43">
        <v>1543.1599999999999</v>
      </c>
      <c r="AO35" s="43">
        <v>4323.7952169585151</v>
      </c>
    </row>
    <row r="36" spans="1:41">
      <c r="A36" s="37">
        <v>26</v>
      </c>
      <c r="B36" s="37" t="s">
        <v>104</v>
      </c>
      <c r="C36" s="8" t="s">
        <v>105</v>
      </c>
      <c r="D36" s="8" t="s">
        <v>88</v>
      </c>
      <c r="E36" s="43">
        <v>10190.93</v>
      </c>
      <c r="F36" s="43">
        <v>10032.492633162379</v>
      </c>
      <c r="G36" s="43">
        <v>12955.956541831212</v>
      </c>
      <c r="H36" s="48">
        <f t="shared" si="0"/>
        <v>501.7679632000436</v>
      </c>
      <c r="I36" s="43">
        <v>13457.724505031256</v>
      </c>
      <c r="J36" s="41">
        <f t="shared" si="1"/>
        <v>3.8728747011459411E-2</v>
      </c>
      <c r="K36" s="44">
        <f t="shared" si="2"/>
        <v>12955.956541831212</v>
      </c>
      <c r="L36" s="43"/>
      <c r="M36" s="44">
        <f t="shared" si="3"/>
        <v>13250.410099600103</v>
      </c>
      <c r="N36" s="43"/>
      <c r="O36" s="44">
        <f t="shared" si="4"/>
        <v>13544.863657368995</v>
      </c>
      <c r="P36" s="43"/>
      <c r="Q36" s="44">
        <f t="shared" si="5"/>
        <v>13839.317215137886</v>
      </c>
      <c r="R36" s="43"/>
      <c r="S36" s="44">
        <f t="shared" si="6"/>
        <v>14133.770772906777</v>
      </c>
      <c r="T36" s="44"/>
      <c r="U36" s="25"/>
      <c r="V36" s="44">
        <f t="shared" si="7"/>
        <v>13457.724505031256</v>
      </c>
      <c r="W36" s="43"/>
      <c r="X36" s="44">
        <f t="shared" si="8"/>
        <v>13763.581880145603</v>
      </c>
      <c r="Y36" s="43"/>
      <c r="Z36" s="44">
        <f t="shared" si="9"/>
        <v>14069.439255259949</v>
      </c>
      <c r="AA36" s="43"/>
      <c r="AB36" s="44">
        <f t="shared" si="10"/>
        <v>14375.296630374296</v>
      </c>
      <c r="AC36" s="43"/>
      <c r="AD36" s="44">
        <f t="shared" si="11"/>
        <v>14681.154005488643</v>
      </c>
      <c r="AE36" s="26"/>
      <c r="AG36" s="45">
        <f t="shared" si="12"/>
        <v>4.4129161313215501</v>
      </c>
      <c r="AH36" s="46">
        <f t="shared" si="13"/>
        <v>14501.590074442676</v>
      </c>
      <c r="AI36" s="43">
        <v>6270.0509853906615</v>
      </c>
      <c r="AJ36" s="47">
        <f t="shared" si="14"/>
        <v>8231.5390890520139</v>
      </c>
      <c r="AK36" s="43">
        <v>1780.28</v>
      </c>
      <c r="AL36" s="43">
        <v>1715.04</v>
      </c>
      <c r="AM36" s="43">
        <v>1550.86</v>
      </c>
      <c r="AN36" s="43">
        <v>906.12</v>
      </c>
      <c r="AO36" s="43">
        <v>2279.2390890520146</v>
      </c>
    </row>
    <row r="37" spans="1:41">
      <c r="A37" s="37">
        <v>27</v>
      </c>
      <c r="B37" s="37" t="s">
        <v>106</v>
      </c>
      <c r="C37" s="8" t="s">
        <v>107</v>
      </c>
      <c r="D37" s="8" t="s">
        <v>69</v>
      </c>
      <c r="E37" s="43">
        <v>2119.9199999999996</v>
      </c>
      <c r="F37" s="43">
        <v>2268.3357300146868</v>
      </c>
      <c r="G37" s="43">
        <v>2989.5493885881983</v>
      </c>
      <c r="H37" s="48">
        <f t="shared" si="0"/>
        <v>-2.2355611813873111</v>
      </c>
      <c r="I37" s="43">
        <v>2987.313827406811</v>
      </c>
      <c r="J37" s="41">
        <f t="shared" si="1"/>
        <v>-7.4779202174112436E-4</v>
      </c>
      <c r="K37" s="44">
        <f t="shared" si="2"/>
        <v>2989.5493885881983</v>
      </c>
      <c r="L37" s="43"/>
      <c r="M37" s="44">
        <f t="shared" si="3"/>
        <v>3057.4936928742936</v>
      </c>
      <c r="N37" s="43"/>
      <c r="O37" s="44">
        <f t="shared" si="4"/>
        <v>3125.4379971603894</v>
      </c>
      <c r="P37" s="43"/>
      <c r="Q37" s="44">
        <f t="shared" si="5"/>
        <v>3193.3823014464847</v>
      </c>
      <c r="R37" s="43"/>
      <c r="S37" s="44">
        <f t="shared" si="6"/>
        <v>3261.32660573258</v>
      </c>
      <c r="T37" s="44"/>
      <c r="U37" s="25"/>
      <c r="V37" s="44">
        <f t="shared" si="7"/>
        <v>2987.313827406811</v>
      </c>
      <c r="W37" s="43"/>
      <c r="X37" s="44">
        <f t="shared" si="8"/>
        <v>3055.2073234842387</v>
      </c>
      <c r="Y37" s="43"/>
      <c r="Z37" s="44">
        <f t="shared" si="9"/>
        <v>3123.100819561666</v>
      </c>
      <c r="AA37" s="43"/>
      <c r="AB37" s="44">
        <f t="shared" si="10"/>
        <v>3190.9943156390937</v>
      </c>
      <c r="AC37" s="43"/>
      <c r="AD37" s="44">
        <f t="shared" si="11"/>
        <v>3258.8878117165214</v>
      </c>
      <c r="AE37" s="26"/>
      <c r="AG37" s="45">
        <f t="shared" si="12"/>
        <v>5</v>
      </c>
      <c r="AH37" s="46">
        <f t="shared" si="13"/>
        <v>3295.646588952327</v>
      </c>
      <c r="AI37" s="43">
        <v>1721.1640578673371</v>
      </c>
      <c r="AJ37" s="47">
        <f t="shared" si="14"/>
        <v>1574.4825310849901</v>
      </c>
      <c r="AK37" s="43">
        <v>421.87</v>
      </c>
      <c r="AL37" s="43">
        <v>397.73999999999995</v>
      </c>
      <c r="AM37" s="43">
        <v>364.28</v>
      </c>
      <c r="AN37" s="43">
        <v>159.35</v>
      </c>
      <c r="AO37" s="43">
        <v>231.24253108499025</v>
      </c>
    </row>
    <row r="38" spans="1:41">
      <c r="A38" s="37">
        <v>28</v>
      </c>
      <c r="B38" s="37" t="s">
        <v>108</v>
      </c>
      <c r="C38" s="8" t="s">
        <v>109</v>
      </c>
      <c r="D38" s="8" t="s">
        <v>110</v>
      </c>
      <c r="E38" s="43">
        <v>2595.9</v>
      </c>
      <c r="F38" s="43">
        <v>2578.9850878178581</v>
      </c>
      <c r="G38" s="43">
        <v>3149.2966478846956</v>
      </c>
      <c r="H38" s="48">
        <f t="shared" si="0"/>
        <v>26.660980504268082</v>
      </c>
      <c r="I38" s="43">
        <v>3175.9576283889637</v>
      </c>
      <c r="J38" s="41">
        <f t="shared" si="1"/>
        <v>8.465693608817576E-3</v>
      </c>
      <c r="K38" s="44">
        <f t="shared" si="2"/>
        <v>3149.2966478846956</v>
      </c>
      <c r="L38" s="43"/>
      <c r="M38" s="44">
        <f t="shared" si="3"/>
        <v>3220.8715717002569</v>
      </c>
      <c r="N38" s="43"/>
      <c r="O38" s="44">
        <f t="shared" si="4"/>
        <v>3292.4464955158182</v>
      </c>
      <c r="P38" s="43"/>
      <c r="Q38" s="44">
        <f t="shared" si="5"/>
        <v>3364.0214193313795</v>
      </c>
      <c r="R38" s="43"/>
      <c r="S38" s="44">
        <f t="shared" si="6"/>
        <v>3435.5963431469409</v>
      </c>
      <c r="T38" s="44"/>
      <c r="U38" s="25"/>
      <c r="V38" s="44">
        <f t="shared" si="7"/>
        <v>3175.9576283889637</v>
      </c>
      <c r="W38" s="43"/>
      <c r="X38" s="44">
        <f t="shared" si="8"/>
        <v>3248.1384835796221</v>
      </c>
      <c r="Y38" s="43"/>
      <c r="Z38" s="44">
        <f t="shared" si="9"/>
        <v>3320.3193387702804</v>
      </c>
      <c r="AA38" s="43"/>
      <c r="AB38" s="44">
        <f t="shared" si="10"/>
        <v>3392.5001939609383</v>
      </c>
      <c r="AC38" s="43"/>
      <c r="AD38" s="44">
        <f t="shared" si="11"/>
        <v>3464.6810491515967</v>
      </c>
      <c r="AE38" s="26"/>
      <c r="AG38" s="45">
        <f t="shared" si="12"/>
        <v>2.8348449064832097</v>
      </c>
      <c r="AH38" s="46">
        <f t="shared" si="13"/>
        <v>3308.3983028811454</v>
      </c>
      <c r="AI38" s="43">
        <v>1771.2245513795947</v>
      </c>
      <c r="AJ38" s="47">
        <f t="shared" si="14"/>
        <v>1537.1737515015504</v>
      </c>
      <c r="AK38" s="43">
        <v>278.60000000000002</v>
      </c>
      <c r="AL38" s="43">
        <v>275.5</v>
      </c>
      <c r="AM38" s="43">
        <v>265.39999999999998</v>
      </c>
      <c r="AN38" s="43">
        <v>213.39999999999998</v>
      </c>
      <c r="AO38" s="43">
        <v>504.27375150155035</v>
      </c>
    </row>
    <row r="39" spans="1:41">
      <c r="A39" s="37">
        <v>29</v>
      </c>
      <c r="B39" s="37" t="s">
        <v>111</v>
      </c>
      <c r="C39" s="8" t="s">
        <v>112</v>
      </c>
      <c r="D39" s="8" t="s">
        <v>113</v>
      </c>
      <c r="E39" s="43">
        <v>2217.7399999999998</v>
      </c>
      <c r="F39" s="43">
        <v>2719.3637327467341</v>
      </c>
      <c r="G39" s="43">
        <v>3299.0359369753678</v>
      </c>
      <c r="H39" s="48">
        <f t="shared" si="0"/>
        <v>-57.684606162940327</v>
      </c>
      <c r="I39" s="43">
        <v>3241.3513308124275</v>
      </c>
      <c r="J39" s="41">
        <f t="shared" si="1"/>
        <v>-1.7485291844327983E-2</v>
      </c>
      <c r="K39" s="44">
        <f t="shared" si="2"/>
        <v>3299.0359369753678</v>
      </c>
      <c r="L39" s="43"/>
      <c r="M39" s="44">
        <f t="shared" si="3"/>
        <v>3374.0140264520805</v>
      </c>
      <c r="N39" s="43"/>
      <c r="O39" s="44">
        <f t="shared" si="4"/>
        <v>3448.9921159287937</v>
      </c>
      <c r="P39" s="43"/>
      <c r="Q39" s="44">
        <f t="shared" si="5"/>
        <v>3523.9702054055065</v>
      </c>
      <c r="R39" s="43"/>
      <c r="S39" s="44">
        <f t="shared" si="6"/>
        <v>3598.9482948822197</v>
      </c>
      <c r="T39" s="44"/>
      <c r="U39" s="25"/>
      <c r="V39" s="44">
        <f t="shared" si="7"/>
        <v>3241.3513308124275</v>
      </c>
      <c r="W39" s="43"/>
      <c r="X39" s="44">
        <f t="shared" si="8"/>
        <v>3315.01840651271</v>
      </c>
      <c r="Y39" s="43"/>
      <c r="Z39" s="44">
        <f t="shared" si="9"/>
        <v>3388.6854822129922</v>
      </c>
      <c r="AA39" s="43"/>
      <c r="AB39" s="44">
        <f t="shared" si="10"/>
        <v>3462.3525579132747</v>
      </c>
      <c r="AC39" s="43"/>
      <c r="AD39" s="44">
        <f t="shared" si="11"/>
        <v>3536.0196336135573</v>
      </c>
      <c r="AE39" s="26"/>
      <c r="AG39" s="45">
        <f t="shared" si="12"/>
        <v>3.9093210435072949</v>
      </c>
      <c r="AH39" s="46">
        <f t="shared" si="13"/>
        <v>3455.6725043609044</v>
      </c>
      <c r="AI39" s="43">
        <v>1386.8358322638746</v>
      </c>
      <c r="AJ39" s="47">
        <f t="shared" si="14"/>
        <v>2068.8366720970298</v>
      </c>
      <c r="AK39" s="43">
        <v>277.13</v>
      </c>
      <c r="AL39" s="43">
        <v>274.58</v>
      </c>
      <c r="AM39" s="43">
        <v>214.67000000000002</v>
      </c>
      <c r="AN39" s="43">
        <v>249.37</v>
      </c>
      <c r="AO39" s="43">
        <v>1053.0866720970298</v>
      </c>
    </row>
    <row r="40" spans="1:41">
      <c r="A40" s="37">
        <v>30</v>
      </c>
      <c r="B40" s="37" t="s">
        <v>114</v>
      </c>
      <c r="C40" s="8" t="s">
        <v>115</v>
      </c>
      <c r="D40" s="8" t="s">
        <v>44</v>
      </c>
      <c r="E40" s="43">
        <v>1535.8799999999997</v>
      </c>
      <c r="F40" s="43">
        <v>1582.8496406750685</v>
      </c>
      <c r="G40" s="43">
        <v>1942.1002442770591</v>
      </c>
      <c r="H40" s="48">
        <f t="shared" si="0"/>
        <v>-2.3644590027813592</v>
      </c>
      <c r="I40" s="43">
        <v>1939.7357852742778</v>
      </c>
      <c r="J40" s="41">
        <f t="shared" si="1"/>
        <v>-1.2174752615107785E-3</v>
      </c>
      <c r="K40" s="44">
        <f t="shared" si="2"/>
        <v>1942.1002442770591</v>
      </c>
      <c r="L40" s="43"/>
      <c r="M40" s="44">
        <f t="shared" si="3"/>
        <v>1986.2388861924469</v>
      </c>
      <c r="N40" s="43"/>
      <c r="O40" s="44">
        <f t="shared" si="4"/>
        <v>2030.3775281078345</v>
      </c>
      <c r="P40" s="43"/>
      <c r="Q40" s="44">
        <f t="shared" si="5"/>
        <v>2074.516170023222</v>
      </c>
      <c r="R40" s="43"/>
      <c r="S40" s="44">
        <f t="shared" si="6"/>
        <v>2118.6548119386098</v>
      </c>
      <c r="T40" s="44"/>
      <c r="U40" s="25"/>
      <c r="V40" s="44">
        <f t="shared" si="7"/>
        <v>1939.7357852742778</v>
      </c>
      <c r="W40" s="43"/>
      <c r="X40" s="44">
        <f t="shared" si="8"/>
        <v>1983.8206894850568</v>
      </c>
      <c r="Y40" s="43"/>
      <c r="Z40" s="44">
        <f t="shared" si="9"/>
        <v>2027.9055936958359</v>
      </c>
      <c r="AA40" s="43"/>
      <c r="AB40" s="44">
        <f t="shared" si="10"/>
        <v>2071.990497906615</v>
      </c>
      <c r="AC40" s="43"/>
      <c r="AD40" s="44">
        <f t="shared" si="11"/>
        <v>2116.0754021173939</v>
      </c>
      <c r="AE40" s="26"/>
      <c r="AG40" s="45">
        <f t="shared" si="12"/>
        <v>3.6833729045920736</v>
      </c>
      <c r="AH40" s="46">
        <f t="shared" si="13"/>
        <v>2058.0320227350194</v>
      </c>
      <c r="AI40" s="43">
        <v>1170.1678322759499</v>
      </c>
      <c r="AJ40" s="47">
        <f t="shared" si="14"/>
        <v>887.86419045906962</v>
      </c>
      <c r="AK40" s="43">
        <v>234.3</v>
      </c>
      <c r="AL40" s="43">
        <v>205.57999999999998</v>
      </c>
      <c r="AM40" s="43">
        <v>183.82</v>
      </c>
      <c r="AN40" s="43">
        <v>110.88000000000001</v>
      </c>
      <c r="AO40" s="43">
        <v>153.28419045906958</v>
      </c>
    </row>
    <row r="41" spans="1:41">
      <c r="A41" s="37">
        <v>31</v>
      </c>
      <c r="B41" s="37" t="s">
        <v>116</v>
      </c>
      <c r="C41" s="8" t="s">
        <v>117</v>
      </c>
      <c r="D41" s="8" t="s">
        <v>53</v>
      </c>
      <c r="E41" s="43">
        <v>603.99</v>
      </c>
      <c r="F41" s="43">
        <v>672.37097460752966</v>
      </c>
      <c r="G41" s="43">
        <v>650.68903265625534</v>
      </c>
      <c r="H41" s="48">
        <f t="shared" si="0"/>
        <v>159.69527326836464</v>
      </c>
      <c r="I41" s="43">
        <v>810.38430592461998</v>
      </c>
      <c r="J41" s="41">
        <f t="shared" si="1"/>
        <v>0.24542487310175418</v>
      </c>
      <c r="K41" s="44">
        <f t="shared" si="2"/>
        <v>650.68903265625534</v>
      </c>
      <c r="L41" s="43"/>
      <c r="M41" s="44">
        <f t="shared" si="3"/>
        <v>665.47741976207931</v>
      </c>
      <c r="N41" s="43"/>
      <c r="O41" s="44">
        <f t="shared" si="4"/>
        <v>680.26580686790328</v>
      </c>
      <c r="P41" s="43"/>
      <c r="Q41" s="44">
        <f t="shared" si="5"/>
        <v>695.05419397372725</v>
      </c>
      <c r="R41" s="43"/>
      <c r="S41" s="44">
        <f t="shared" si="6"/>
        <v>709.84258107955134</v>
      </c>
      <c r="T41" s="44"/>
      <c r="U41" s="25"/>
      <c r="V41" s="44">
        <f t="shared" si="7"/>
        <v>810.38430592461998</v>
      </c>
      <c r="W41" s="43"/>
      <c r="X41" s="44">
        <f t="shared" si="8"/>
        <v>828.80213105927044</v>
      </c>
      <c r="Y41" s="43"/>
      <c r="Z41" s="44">
        <f t="shared" si="9"/>
        <v>847.21995619392089</v>
      </c>
      <c r="AA41" s="43"/>
      <c r="AB41" s="44">
        <f t="shared" si="10"/>
        <v>865.63778132857135</v>
      </c>
      <c r="AC41" s="43"/>
      <c r="AD41" s="44">
        <f t="shared" si="11"/>
        <v>884.05560646322181</v>
      </c>
      <c r="AE41" s="26"/>
      <c r="AG41" s="45">
        <f t="shared" si="12"/>
        <v>5</v>
      </c>
      <c r="AH41" s="46">
        <f t="shared" si="13"/>
        <v>905.59643275310759</v>
      </c>
      <c r="AI41" s="43">
        <v>520.34212458555101</v>
      </c>
      <c r="AJ41" s="47">
        <f t="shared" si="14"/>
        <v>385.25430816755659</v>
      </c>
      <c r="AK41" s="43">
        <v>58.519999999999996</v>
      </c>
      <c r="AL41" s="43">
        <v>58.07</v>
      </c>
      <c r="AM41" s="43">
        <v>60.65</v>
      </c>
      <c r="AN41" s="43">
        <v>62.64</v>
      </c>
      <c r="AO41" s="43">
        <v>145.37430816755659</v>
      </c>
    </row>
    <row r="42" spans="1:41">
      <c r="A42" s="37">
        <v>32</v>
      </c>
      <c r="B42" s="37" t="s">
        <v>118</v>
      </c>
      <c r="C42" s="8" t="s">
        <v>119</v>
      </c>
      <c r="D42" s="8" t="s">
        <v>85</v>
      </c>
      <c r="E42" s="43">
        <v>1602.39</v>
      </c>
      <c r="F42" s="43">
        <v>1720.1275469907791</v>
      </c>
      <c r="G42" s="43">
        <v>1577.0534625531591</v>
      </c>
      <c r="H42" s="48">
        <f t="shared" si="0"/>
        <v>401.13831762750124</v>
      </c>
      <c r="I42" s="43">
        <v>1978.1917801806603</v>
      </c>
      <c r="J42" s="41">
        <f t="shared" si="1"/>
        <v>0.2543593652038158</v>
      </c>
      <c r="K42" s="44">
        <f t="shared" si="2"/>
        <v>1577.0534625531591</v>
      </c>
      <c r="L42" s="43"/>
      <c r="M42" s="44">
        <f t="shared" si="3"/>
        <v>1612.8955867020945</v>
      </c>
      <c r="N42" s="43"/>
      <c r="O42" s="44">
        <f t="shared" si="4"/>
        <v>1648.73771085103</v>
      </c>
      <c r="P42" s="43"/>
      <c r="Q42" s="44">
        <f t="shared" si="5"/>
        <v>1684.5798349999654</v>
      </c>
      <c r="R42" s="43"/>
      <c r="S42" s="44">
        <f t="shared" si="6"/>
        <v>1720.4219591489009</v>
      </c>
      <c r="T42" s="44"/>
      <c r="U42" s="25"/>
      <c r="V42" s="44">
        <f t="shared" si="7"/>
        <v>1978.1917801806603</v>
      </c>
      <c r="W42" s="43"/>
      <c r="X42" s="44">
        <f t="shared" si="8"/>
        <v>2023.1506842756753</v>
      </c>
      <c r="Y42" s="43"/>
      <c r="Z42" s="44">
        <f t="shared" si="9"/>
        <v>2068.1095883706903</v>
      </c>
      <c r="AA42" s="43"/>
      <c r="AB42" s="44">
        <f t="shared" si="10"/>
        <v>2113.0684924657053</v>
      </c>
      <c r="AC42" s="43"/>
      <c r="AD42" s="44">
        <f t="shared" si="11"/>
        <v>2158.0273965607203</v>
      </c>
      <c r="AE42" s="26"/>
      <c r="AG42" s="45">
        <f t="shared" si="12"/>
        <v>5</v>
      </c>
      <c r="AH42" s="46">
        <f t="shared" si="13"/>
        <v>2291.7441128484579</v>
      </c>
      <c r="AI42" s="43">
        <v>1116.8955681528328</v>
      </c>
      <c r="AJ42" s="47">
        <f t="shared" si="14"/>
        <v>1174.8485446956252</v>
      </c>
      <c r="AK42" s="43">
        <v>241.04</v>
      </c>
      <c r="AL42" s="43">
        <v>192.29</v>
      </c>
      <c r="AM42" s="43">
        <v>207.9</v>
      </c>
      <c r="AN42" s="43">
        <v>176.09</v>
      </c>
      <c r="AO42" s="43">
        <v>357.52854469562521</v>
      </c>
    </row>
    <row r="43" spans="1:41">
      <c r="A43" s="37">
        <v>33</v>
      </c>
      <c r="B43" s="37" t="s">
        <v>120</v>
      </c>
      <c r="C43" s="8" t="s">
        <v>121</v>
      </c>
      <c r="D43" s="8" t="s">
        <v>110</v>
      </c>
      <c r="E43" s="43">
        <v>2116.25</v>
      </c>
      <c r="F43" s="43">
        <v>2535.7987614989643</v>
      </c>
      <c r="G43" s="43">
        <v>3015.5353119678998</v>
      </c>
      <c r="H43" s="48">
        <f t="shared" si="0"/>
        <v>100.84074395936614</v>
      </c>
      <c r="I43" s="43">
        <v>3116.376055927266</v>
      </c>
      <c r="J43" s="41">
        <f t="shared" si="1"/>
        <v>3.3440412240955904E-2</v>
      </c>
      <c r="K43" s="44">
        <f t="shared" si="2"/>
        <v>3015.5353119678998</v>
      </c>
      <c r="L43" s="43"/>
      <c r="M43" s="44">
        <f t="shared" si="3"/>
        <v>3084.0702054217159</v>
      </c>
      <c r="N43" s="43"/>
      <c r="O43" s="44">
        <f t="shared" si="4"/>
        <v>3152.6050988755314</v>
      </c>
      <c r="P43" s="43"/>
      <c r="Q43" s="44">
        <f t="shared" si="5"/>
        <v>3221.1399923293475</v>
      </c>
      <c r="R43" s="43"/>
      <c r="S43" s="44">
        <f t="shared" si="6"/>
        <v>3289.6748857831635</v>
      </c>
      <c r="T43" s="44"/>
      <c r="U43" s="25"/>
      <c r="V43" s="44">
        <f t="shared" si="7"/>
        <v>3116.376055927266</v>
      </c>
      <c r="W43" s="43"/>
      <c r="X43" s="44">
        <f t="shared" si="8"/>
        <v>3187.2027844710674</v>
      </c>
      <c r="Y43" s="43"/>
      <c r="Z43" s="44">
        <f t="shared" si="9"/>
        <v>3258.0295130148688</v>
      </c>
      <c r="AA43" s="43"/>
      <c r="AB43" s="44">
        <f t="shared" si="10"/>
        <v>3328.8562415586703</v>
      </c>
      <c r="AC43" s="43"/>
      <c r="AD43" s="44">
        <f t="shared" si="11"/>
        <v>3399.6829701024722</v>
      </c>
      <c r="AE43" s="26"/>
      <c r="AG43" s="45">
        <f t="shared" si="12"/>
        <v>3.7843403600763854</v>
      </c>
      <c r="AH43" s="46">
        <f t="shared" si="13"/>
        <v>3313.5817747839465</v>
      </c>
      <c r="AI43" s="43">
        <v>1637.4107202632485</v>
      </c>
      <c r="AJ43" s="47">
        <f t="shared" si="14"/>
        <v>1676.1710545206977</v>
      </c>
      <c r="AK43" s="43">
        <v>252.43</v>
      </c>
      <c r="AL43" s="43">
        <v>245.66</v>
      </c>
      <c r="AM43" s="43">
        <v>233.2</v>
      </c>
      <c r="AN43" s="43">
        <v>219.10999999999999</v>
      </c>
      <c r="AO43" s="43">
        <v>725.7710545206977</v>
      </c>
    </row>
    <row r="44" spans="1:41">
      <c r="A44" s="37">
        <v>34</v>
      </c>
      <c r="B44" s="37" t="s">
        <v>122</v>
      </c>
      <c r="C44" s="8" t="s">
        <v>123</v>
      </c>
      <c r="D44" s="8" t="s">
        <v>47</v>
      </c>
      <c r="E44" s="43">
        <v>23167.989999999998</v>
      </c>
      <c r="F44" s="43">
        <v>28142.806939199523</v>
      </c>
      <c r="G44" s="43">
        <v>31679.323958528934</v>
      </c>
      <c r="H44" s="48">
        <f t="shared" si="0"/>
        <v>-31.310931662421353</v>
      </c>
      <c r="I44" s="43">
        <v>31648.013026866513</v>
      </c>
      <c r="J44" s="41">
        <f t="shared" si="1"/>
        <v>-9.8837120714476622E-4</v>
      </c>
      <c r="K44" s="44">
        <f t="shared" si="2"/>
        <v>31679.323958528934</v>
      </c>
      <c r="L44" s="43"/>
      <c r="M44" s="44">
        <f t="shared" si="3"/>
        <v>32399.308593950045</v>
      </c>
      <c r="N44" s="43"/>
      <c r="O44" s="44">
        <f t="shared" si="4"/>
        <v>33119.293229371156</v>
      </c>
      <c r="P44" s="43"/>
      <c r="Q44" s="44">
        <f t="shared" si="5"/>
        <v>33839.277864792268</v>
      </c>
      <c r="R44" s="43"/>
      <c r="S44" s="44">
        <f t="shared" si="6"/>
        <v>34559.262500213379</v>
      </c>
      <c r="T44" s="44"/>
      <c r="U44" s="25"/>
      <c r="V44" s="44">
        <f t="shared" si="7"/>
        <v>31648.013026866513</v>
      </c>
      <c r="W44" s="43"/>
      <c r="X44" s="44">
        <f t="shared" si="8"/>
        <v>32367.286050204388</v>
      </c>
      <c r="Y44" s="43"/>
      <c r="Z44" s="44">
        <f t="shared" si="9"/>
        <v>33086.559073542267</v>
      </c>
      <c r="AA44" s="43"/>
      <c r="AB44" s="44">
        <f t="shared" si="10"/>
        <v>33805.832096880142</v>
      </c>
      <c r="AC44" s="43"/>
      <c r="AD44" s="44">
        <f t="shared" si="11"/>
        <v>34525.105120218017</v>
      </c>
      <c r="AE44" s="26"/>
      <c r="AG44" s="45">
        <f t="shared" si="12"/>
        <v>3.6656957737209535</v>
      </c>
      <c r="AH44" s="46">
        <f t="shared" si="13"/>
        <v>33565.376085329779</v>
      </c>
      <c r="AI44" s="43">
        <v>18308.84263931751</v>
      </c>
      <c r="AJ44" s="47">
        <f t="shared" si="14"/>
        <v>15256.533446012269</v>
      </c>
      <c r="AK44" s="43">
        <v>2169.0700000000002</v>
      </c>
      <c r="AL44" s="43">
        <v>1994.65</v>
      </c>
      <c r="AM44" s="43">
        <v>1817.1</v>
      </c>
      <c r="AN44" s="43">
        <v>2191.2399999999998</v>
      </c>
      <c r="AO44" s="43">
        <v>7084.4734460122691</v>
      </c>
    </row>
    <row r="45" spans="1:41">
      <c r="A45" s="37">
        <v>35</v>
      </c>
      <c r="B45" s="37" t="s">
        <v>124</v>
      </c>
      <c r="C45" s="8" t="s">
        <v>125</v>
      </c>
      <c r="D45" s="8" t="s">
        <v>77</v>
      </c>
      <c r="E45" s="43">
        <v>3069.5499999999997</v>
      </c>
      <c r="F45" s="43">
        <v>3278.7934545187945</v>
      </c>
      <c r="G45" s="43">
        <v>3511.5585932217887</v>
      </c>
      <c r="H45" s="48">
        <f t="shared" si="0"/>
        <v>-11.157821748581227</v>
      </c>
      <c r="I45" s="43">
        <v>3500.4007714732074</v>
      </c>
      <c r="J45" s="41">
        <f t="shared" si="1"/>
        <v>-3.1774556660164217E-3</v>
      </c>
      <c r="K45" s="44">
        <f t="shared" si="2"/>
        <v>3511.5585932217887</v>
      </c>
      <c r="L45" s="43"/>
      <c r="M45" s="44">
        <f t="shared" si="3"/>
        <v>3591.3667430677383</v>
      </c>
      <c r="N45" s="43"/>
      <c r="O45" s="44">
        <f t="shared" si="4"/>
        <v>3671.1748929136884</v>
      </c>
      <c r="P45" s="43"/>
      <c r="Q45" s="44">
        <f t="shared" si="5"/>
        <v>3750.983042759638</v>
      </c>
      <c r="R45" s="43"/>
      <c r="S45" s="44">
        <f t="shared" si="6"/>
        <v>3830.7911926055876</v>
      </c>
      <c r="T45" s="44"/>
      <c r="U45" s="25"/>
      <c r="V45" s="44">
        <f t="shared" si="7"/>
        <v>3500.4007714732074</v>
      </c>
      <c r="W45" s="43"/>
      <c r="X45" s="44">
        <f t="shared" si="8"/>
        <v>3579.955334461235</v>
      </c>
      <c r="Y45" s="43"/>
      <c r="Z45" s="44">
        <f t="shared" si="9"/>
        <v>3659.5098974492621</v>
      </c>
      <c r="AA45" s="43"/>
      <c r="AB45" s="44">
        <f t="shared" si="10"/>
        <v>3739.0644604372897</v>
      </c>
      <c r="AC45" s="43"/>
      <c r="AD45" s="44">
        <f t="shared" si="11"/>
        <v>3818.6190234253172</v>
      </c>
      <c r="AE45" s="26"/>
      <c r="AG45" s="45">
        <f t="shared" si="12"/>
        <v>5</v>
      </c>
      <c r="AH45" s="46">
        <f t="shared" si="13"/>
        <v>3828.6530032450346</v>
      </c>
      <c r="AI45" s="43">
        <v>1910.4252216899567</v>
      </c>
      <c r="AJ45" s="47">
        <f t="shared" si="14"/>
        <v>1918.2277815550779</v>
      </c>
      <c r="AK45" s="43">
        <v>323.38</v>
      </c>
      <c r="AL45" s="43">
        <v>419.67</v>
      </c>
      <c r="AM45" s="43">
        <v>329.13</v>
      </c>
      <c r="AN45" s="43">
        <v>260.32</v>
      </c>
      <c r="AO45" s="43">
        <v>585.72778155507808</v>
      </c>
    </row>
    <row r="46" spans="1:41">
      <c r="A46" s="37">
        <v>36</v>
      </c>
      <c r="B46" s="37" t="s">
        <v>126</v>
      </c>
      <c r="C46" s="8" t="s">
        <v>127</v>
      </c>
      <c r="D46" s="8" t="s">
        <v>113</v>
      </c>
      <c r="E46" s="43">
        <v>763.43999999999983</v>
      </c>
      <c r="F46" s="43">
        <v>776.9597002640412</v>
      </c>
      <c r="G46" s="43">
        <v>834.57065636836148</v>
      </c>
      <c r="H46" s="48">
        <f t="shared" si="0"/>
        <v>-0.2584617814000012</v>
      </c>
      <c r="I46" s="43">
        <v>834.31219458696148</v>
      </c>
      <c r="J46" s="41">
        <f t="shared" si="1"/>
        <v>-3.0969430739956637E-4</v>
      </c>
      <c r="K46" s="44">
        <f t="shared" si="2"/>
        <v>834.57065636836148</v>
      </c>
      <c r="L46" s="43"/>
      <c r="M46" s="44">
        <f t="shared" si="3"/>
        <v>853.53817128582421</v>
      </c>
      <c r="N46" s="43"/>
      <c r="O46" s="44">
        <f t="shared" si="4"/>
        <v>872.50568620328704</v>
      </c>
      <c r="P46" s="43"/>
      <c r="Q46" s="44">
        <f t="shared" si="5"/>
        <v>891.47320112074976</v>
      </c>
      <c r="R46" s="43"/>
      <c r="S46" s="44">
        <f t="shared" si="6"/>
        <v>910.44071603821249</v>
      </c>
      <c r="T46" s="44"/>
      <c r="U46" s="25"/>
      <c r="V46" s="44">
        <f t="shared" si="7"/>
        <v>834.31219458696148</v>
      </c>
      <c r="W46" s="43"/>
      <c r="X46" s="44">
        <f t="shared" si="8"/>
        <v>853.27383537302876</v>
      </c>
      <c r="Y46" s="43"/>
      <c r="Z46" s="44">
        <f t="shared" si="9"/>
        <v>872.23547615909615</v>
      </c>
      <c r="AA46" s="43"/>
      <c r="AB46" s="44">
        <f t="shared" si="10"/>
        <v>891.19711694516343</v>
      </c>
      <c r="AC46" s="43"/>
      <c r="AD46" s="44">
        <f t="shared" si="11"/>
        <v>910.15875773123071</v>
      </c>
      <c r="AE46" s="26"/>
      <c r="AG46" s="45">
        <f t="shared" si="12"/>
        <v>4.0556229714409904</v>
      </c>
      <c r="AH46" s="46">
        <f t="shared" si="13"/>
        <v>892.25181974908105</v>
      </c>
      <c r="AI46" s="43">
        <v>400.406223399591</v>
      </c>
      <c r="AJ46" s="47">
        <f t="shared" si="14"/>
        <v>491.84559634949005</v>
      </c>
      <c r="AK46" s="43">
        <v>77.239999999999995</v>
      </c>
      <c r="AL46" s="43">
        <v>78.16</v>
      </c>
      <c r="AM46" s="43">
        <v>66.66</v>
      </c>
      <c r="AN46" s="43">
        <v>87.25</v>
      </c>
      <c r="AO46" s="43">
        <v>182.53559634949011</v>
      </c>
    </row>
    <row r="47" spans="1:41">
      <c r="A47" s="37">
        <v>37</v>
      </c>
      <c r="B47" s="37" t="s">
        <v>128</v>
      </c>
      <c r="C47" s="8" t="s">
        <v>129</v>
      </c>
      <c r="D47" s="8" t="s">
        <v>110</v>
      </c>
      <c r="E47" s="43">
        <v>12264.769999999999</v>
      </c>
      <c r="F47" s="43">
        <v>13714.81502523629</v>
      </c>
      <c r="G47" s="43">
        <v>16468.29213867661</v>
      </c>
      <c r="H47" s="48">
        <f t="shared" si="0"/>
        <v>-157.02285972520986</v>
      </c>
      <c r="I47" s="43">
        <v>16311.2692789514</v>
      </c>
      <c r="J47" s="41">
        <f t="shared" si="1"/>
        <v>-9.5348599844445187E-3</v>
      </c>
      <c r="K47" s="44">
        <f t="shared" si="2"/>
        <v>16468.29213867661</v>
      </c>
      <c r="L47" s="43"/>
      <c r="M47" s="44">
        <f t="shared" si="3"/>
        <v>16842.571505464715</v>
      </c>
      <c r="N47" s="43"/>
      <c r="O47" s="44">
        <f t="shared" si="4"/>
        <v>17216.85087225282</v>
      </c>
      <c r="P47" s="43"/>
      <c r="Q47" s="44">
        <f t="shared" si="5"/>
        <v>17591.130239040926</v>
      </c>
      <c r="R47" s="43"/>
      <c r="S47" s="44">
        <f t="shared" si="6"/>
        <v>17965.409605829031</v>
      </c>
      <c r="T47" s="44"/>
      <c r="U47" s="25"/>
      <c r="V47" s="44">
        <f t="shared" si="7"/>
        <v>16311.2692789514</v>
      </c>
      <c r="W47" s="43"/>
      <c r="X47" s="44">
        <f t="shared" si="8"/>
        <v>16681.979944382114</v>
      </c>
      <c r="Y47" s="43"/>
      <c r="Z47" s="44">
        <f t="shared" si="9"/>
        <v>17052.690609812827</v>
      </c>
      <c r="AA47" s="43"/>
      <c r="AB47" s="44">
        <f t="shared" si="10"/>
        <v>17423.401275243541</v>
      </c>
      <c r="AC47" s="43"/>
      <c r="AD47" s="44">
        <f t="shared" si="11"/>
        <v>17794.111940674255</v>
      </c>
      <c r="AE47" s="26"/>
      <c r="AG47" s="45">
        <f t="shared" si="12"/>
        <v>3.1625803583600525</v>
      </c>
      <c r="AH47" s="46">
        <f t="shared" si="13"/>
        <v>17112.960882646446</v>
      </c>
      <c r="AI47" s="43">
        <v>8034.4956579960781</v>
      </c>
      <c r="AJ47" s="47">
        <f t="shared" si="14"/>
        <v>9078.4652246503683</v>
      </c>
      <c r="AK47" s="43">
        <v>1646.15</v>
      </c>
      <c r="AL47" s="43">
        <v>1497.85</v>
      </c>
      <c r="AM47" s="43">
        <v>1371.47</v>
      </c>
      <c r="AN47" s="43">
        <v>1098.77</v>
      </c>
      <c r="AO47" s="43">
        <v>3464.2252246503681</v>
      </c>
    </row>
    <row r="48" spans="1:41">
      <c r="A48" s="37">
        <v>38</v>
      </c>
      <c r="B48" s="37" t="s">
        <v>130</v>
      </c>
      <c r="C48" s="8" t="s">
        <v>131</v>
      </c>
      <c r="D48" s="8" t="s">
        <v>44</v>
      </c>
      <c r="E48" s="43">
        <v>976.99</v>
      </c>
      <c r="F48" s="43">
        <v>991.61052863401574</v>
      </c>
      <c r="G48" s="43">
        <v>1104.1391628096476</v>
      </c>
      <c r="H48" s="48">
        <f t="shared" si="0"/>
        <v>-1.0455045513072037</v>
      </c>
      <c r="I48" s="43">
        <v>1103.0936582583404</v>
      </c>
      <c r="J48" s="41">
        <f t="shared" si="1"/>
        <v>-9.4689563283559351E-4</v>
      </c>
      <c r="K48" s="44">
        <f t="shared" si="2"/>
        <v>1104.1391628096476</v>
      </c>
      <c r="L48" s="43"/>
      <c r="M48" s="44">
        <f t="shared" si="3"/>
        <v>1129.2332346916851</v>
      </c>
      <c r="N48" s="43"/>
      <c r="O48" s="44">
        <f t="shared" si="4"/>
        <v>1154.3273065737226</v>
      </c>
      <c r="P48" s="43"/>
      <c r="Q48" s="44">
        <f t="shared" si="5"/>
        <v>1179.4213784557599</v>
      </c>
      <c r="R48" s="43"/>
      <c r="S48" s="44">
        <f t="shared" si="6"/>
        <v>1204.5154503377973</v>
      </c>
      <c r="T48" s="44"/>
      <c r="U48" s="25"/>
      <c r="V48" s="44">
        <f t="shared" si="7"/>
        <v>1103.0936582583404</v>
      </c>
      <c r="W48" s="43"/>
      <c r="X48" s="44">
        <f t="shared" si="8"/>
        <v>1128.1639686733026</v>
      </c>
      <c r="Y48" s="43"/>
      <c r="Z48" s="44">
        <f t="shared" si="9"/>
        <v>1153.2342790882649</v>
      </c>
      <c r="AA48" s="43"/>
      <c r="AB48" s="44">
        <f t="shared" si="10"/>
        <v>1178.3045895032271</v>
      </c>
      <c r="AC48" s="43"/>
      <c r="AD48" s="44">
        <f t="shared" si="11"/>
        <v>1203.3748999181896</v>
      </c>
      <c r="AE48" s="26"/>
      <c r="AG48" s="45">
        <f t="shared" si="12"/>
        <v>4.0349671185692202</v>
      </c>
      <c r="AH48" s="46">
        <f t="shared" si="13"/>
        <v>1179.1812260200743</v>
      </c>
      <c r="AI48" s="43">
        <v>705.24049831430716</v>
      </c>
      <c r="AJ48" s="47">
        <f t="shared" si="14"/>
        <v>473.94072770576713</v>
      </c>
      <c r="AK48" s="43">
        <v>68.010000000000005</v>
      </c>
      <c r="AL48" s="43">
        <v>53.870000000000005</v>
      </c>
      <c r="AM48" s="43">
        <v>54.54</v>
      </c>
      <c r="AN48" s="43">
        <v>101.57000000000001</v>
      </c>
      <c r="AO48" s="43">
        <v>195.95072770576712</v>
      </c>
    </row>
    <row r="49" spans="1:41">
      <c r="A49" s="37">
        <v>39</v>
      </c>
      <c r="B49" s="37" t="s">
        <v>132</v>
      </c>
      <c r="C49" s="8" t="s">
        <v>133</v>
      </c>
      <c r="D49" s="8" t="s">
        <v>60</v>
      </c>
      <c r="E49" s="43">
        <v>13500.090000000002</v>
      </c>
      <c r="F49" s="43">
        <v>20685.117581502509</v>
      </c>
      <c r="G49" s="43">
        <v>38714.247647858763</v>
      </c>
      <c r="H49" s="48">
        <f t="shared" si="0"/>
        <v>10065.420359703021</v>
      </c>
      <c r="I49" s="43">
        <v>48779.668007561784</v>
      </c>
      <c r="J49" s="41">
        <f t="shared" si="1"/>
        <v>0.25999266345706001</v>
      </c>
      <c r="K49" s="44">
        <f t="shared" si="2"/>
        <v>38714.247647858763</v>
      </c>
      <c r="L49" s="43"/>
      <c r="M49" s="44">
        <f t="shared" si="3"/>
        <v>39594.116912582824</v>
      </c>
      <c r="N49" s="43"/>
      <c r="O49" s="44">
        <f t="shared" si="4"/>
        <v>40473.986177306891</v>
      </c>
      <c r="P49" s="43"/>
      <c r="Q49" s="44">
        <f t="shared" si="5"/>
        <v>41353.855442030952</v>
      </c>
      <c r="R49" s="43"/>
      <c r="S49" s="44">
        <f t="shared" si="6"/>
        <v>42233.724706755012</v>
      </c>
      <c r="T49" s="44"/>
      <c r="U49" s="25"/>
      <c r="V49" s="44">
        <f t="shared" si="7"/>
        <v>48779.668007561784</v>
      </c>
      <c r="W49" s="43"/>
      <c r="X49" s="44">
        <f t="shared" si="8"/>
        <v>49888.296825915459</v>
      </c>
      <c r="Y49" s="43"/>
      <c r="Z49" s="44">
        <f t="shared" si="9"/>
        <v>50996.92564426914</v>
      </c>
      <c r="AA49" s="43"/>
      <c r="AB49" s="44">
        <f t="shared" si="10"/>
        <v>52105.554462622815</v>
      </c>
      <c r="AC49" s="43"/>
      <c r="AD49" s="44">
        <f t="shared" si="11"/>
        <v>53214.183280976489</v>
      </c>
      <c r="AE49" s="26"/>
      <c r="AG49" s="45">
        <f t="shared" si="12"/>
        <v>5</v>
      </c>
      <c r="AH49" s="46">
        <f t="shared" si="13"/>
        <v>55042.428567569696</v>
      </c>
      <c r="AI49" s="43">
        <v>32474.707611100206</v>
      </c>
      <c r="AJ49" s="47">
        <f t="shared" si="14"/>
        <v>22567.720956469489</v>
      </c>
      <c r="AK49" s="43">
        <v>3151.81</v>
      </c>
      <c r="AL49" s="43">
        <v>2881.49</v>
      </c>
      <c r="AM49" s="43">
        <v>2508.6799999999998</v>
      </c>
      <c r="AN49" s="43">
        <v>2174.2200000000003</v>
      </c>
      <c r="AO49" s="43">
        <v>11851.520956469489</v>
      </c>
    </row>
    <row r="50" spans="1:41">
      <c r="A50" s="37">
        <v>40</v>
      </c>
      <c r="B50" s="37" t="s">
        <v>134</v>
      </c>
      <c r="C50" s="8" t="s">
        <v>135</v>
      </c>
      <c r="D50" s="8" t="s">
        <v>88</v>
      </c>
      <c r="E50" s="43">
        <v>2088.88</v>
      </c>
      <c r="F50" s="43">
        <v>2213.7174307576206</v>
      </c>
      <c r="G50" s="43">
        <v>2450.5870979687661</v>
      </c>
      <c r="H50" s="48">
        <f t="shared" si="0"/>
        <v>-1.0341801949061846</v>
      </c>
      <c r="I50" s="43">
        <v>2449.5529177738599</v>
      </c>
      <c r="J50" s="41">
        <f t="shared" si="1"/>
        <v>-4.2201323746599018E-4</v>
      </c>
      <c r="K50" s="44">
        <f t="shared" si="2"/>
        <v>2450.5870979687661</v>
      </c>
      <c r="L50" s="43"/>
      <c r="M50" s="44">
        <f t="shared" si="3"/>
        <v>2506.2822592862381</v>
      </c>
      <c r="N50" s="43"/>
      <c r="O50" s="44">
        <f t="shared" si="4"/>
        <v>2561.97742060371</v>
      </c>
      <c r="P50" s="43"/>
      <c r="Q50" s="44">
        <f t="shared" si="5"/>
        <v>2617.672581921182</v>
      </c>
      <c r="R50" s="43"/>
      <c r="S50" s="44">
        <f t="shared" si="6"/>
        <v>2673.3677432386539</v>
      </c>
      <c r="T50" s="44"/>
      <c r="U50" s="25"/>
      <c r="V50" s="44">
        <f t="shared" si="7"/>
        <v>2449.5529177738599</v>
      </c>
      <c r="W50" s="43"/>
      <c r="X50" s="44">
        <f t="shared" si="8"/>
        <v>2505.224574995993</v>
      </c>
      <c r="Y50" s="43"/>
      <c r="Z50" s="44">
        <f t="shared" si="9"/>
        <v>2560.8962322181264</v>
      </c>
      <c r="AA50" s="43"/>
      <c r="AB50" s="44">
        <f t="shared" si="10"/>
        <v>2616.5678894402595</v>
      </c>
      <c r="AC50" s="43"/>
      <c r="AD50" s="44">
        <f t="shared" si="11"/>
        <v>2672.2395466623925</v>
      </c>
      <c r="AE50" s="26"/>
      <c r="AG50" s="45">
        <f t="shared" si="12"/>
        <v>5</v>
      </c>
      <c r="AH50" s="46">
        <f t="shared" si="13"/>
        <v>2872.2631138780425</v>
      </c>
      <c r="AI50" s="43">
        <v>1312.6988979261628</v>
      </c>
      <c r="AJ50" s="47">
        <f t="shared" si="14"/>
        <v>1559.5642159518798</v>
      </c>
      <c r="AK50" s="43">
        <v>221.32999999999998</v>
      </c>
      <c r="AL50" s="43">
        <v>245.20000000000002</v>
      </c>
      <c r="AM50" s="43">
        <v>201.76</v>
      </c>
      <c r="AN50" s="43">
        <v>290.39999999999998</v>
      </c>
      <c r="AO50" s="43">
        <v>600.87421595187982</v>
      </c>
    </row>
    <row r="51" spans="1:41">
      <c r="A51" s="37">
        <v>41</v>
      </c>
      <c r="B51" s="37" t="s">
        <v>136</v>
      </c>
      <c r="C51" s="8" t="s">
        <v>137</v>
      </c>
      <c r="D51" s="8" t="s">
        <v>69</v>
      </c>
      <c r="E51" s="43">
        <v>588.48</v>
      </c>
      <c r="F51" s="43">
        <v>610.17376730078945</v>
      </c>
      <c r="G51" s="43">
        <v>672.82281156491922</v>
      </c>
      <c r="H51" s="48">
        <f t="shared" si="0"/>
        <v>417.16184465449419</v>
      </c>
      <c r="I51" s="43">
        <v>1089.9846562194134</v>
      </c>
      <c r="J51" s="41">
        <f t="shared" si="1"/>
        <v>0.62001739162829073</v>
      </c>
      <c r="K51" s="44">
        <f t="shared" si="2"/>
        <v>672.82281156491922</v>
      </c>
      <c r="L51" s="43"/>
      <c r="M51" s="44">
        <f t="shared" si="3"/>
        <v>688.11423910048552</v>
      </c>
      <c r="N51" s="43"/>
      <c r="O51" s="44">
        <f t="shared" si="4"/>
        <v>703.40566663605193</v>
      </c>
      <c r="P51" s="43"/>
      <c r="Q51" s="44">
        <f t="shared" si="5"/>
        <v>718.69709417161823</v>
      </c>
      <c r="R51" s="43"/>
      <c r="S51" s="44">
        <f t="shared" si="6"/>
        <v>733.98852170718465</v>
      </c>
      <c r="T51" s="44"/>
      <c r="U51" s="25"/>
      <c r="V51" s="44">
        <f t="shared" si="7"/>
        <v>1089.9846562194134</v>
      </c>
      <c r="W51" s="43"/>
      <c r="X51" s="44">
        <f t="shared" si="8"/>
        <v>1114.7570347698547</v>
      </c>
      <c r="Y51" s="43"/>
      <c r="Z51" s="44">
        <f t="shared" si="9"/>
        <v>1139.5294133202958</v>
      </c>
      <c r="AA51" s="43"/>
      <c r="AB51" s="44">
        <f t="shared" si="10"/>
        <v>1164.3017918707371</v>
      </c>
      <c r="AC51" s="43"/>
      <c r="AD51" s="44">
        <f t="shared" si="11"/>
        <v>1189.0741704211782</v>
      </c>
      <c r="AE51" s="26"/>
      <c r="AG51" s="45">
        <f t="shared" si="12"/>
        <v>5</v>
      </c>
      <c r="AH51" s="46">
        <f t="shared" si="13"/>
        <v>1315.1220894430767</v>
      </c>
      <c r="AI51" s="43">
        <v>769.18792909347314</v>
      </c>
      <c r="AJ51" s="47">
        <f t="shared" si="14"/>
        <v>545.93416034960342</v>
      </c>
      <c r="AK51" s="43">
        <v>94.6</v>
      </c>
      <c r="AL51" s="43">
        <v>91.98</v>
      </c>
      <c r="AM51" s="43">
        <v>76.86</v>
      </c>
      <c r="AN51" s="43">
        <v>101.67999999999999</v>
      </c>
      <c r="AO51" s="43">
        <v>180.81416034960347</v>
      </c>
    </row>
    <row r="52" spans="1:41">
      <c r="A52" s="37">
        <v>42</v>
      </c>
      <c r="B52" s="37" t="s">
        <v>138</v>
      </c>
      <c r="C52" s="8" t="s">
        <v>139</v>
      </c>
      <c r="D52" s="8" t="s">
        <v>50</v>
      </c>
      <c r="E52" s="43">
        <v>6008.329999999999</v>
      </c>
      <c r="F52" s="43">
        <v>6517.6115319206701</v>
      </c>
      <c r="G52" s="43">
        <v>7301.7818395396098</v>
      </c>
      <c r="H52" s="48">
        <f t="shared" si="0"/>
        <v>-82.163028730654332</v>
      </c>
      <c r="I52" s="43">
        <v>7219.6188108089555</v>
      </c>
      <c r="J52" s="41">
        <f t="shared" si="1"/>
        <v>-1.1252462828420365E-2</v>
      </c>
      <c r="K52" s="44">
        <f t="shared" si="2"/>
        <v>7301.7818395396098</v>
      </c>
      <c r="L52" s="43"/>
      <c r="M52" s="44">
        <f t="shared" si="3"/>
        <v>7467.7314268018736</v>
      </c>
      <c r="N52" s="43"/>
      <c r="O52" s="44">
        <f t="shared" si="4"/>
        <v>7633.6810140641373</v>
      </c>
      <c r="P52" s="43"/>
      <c r="Q52" s="44">
        <f t="shared" si="5"/>
        <v>7799.6306013264011</v>
      </c>
      <c r="R52" s="43"/>
      <c r="S52" s="44">
        <f t="shared" si="6"/>
        <v>7965.5801885886649</v>
      </c>
      <c r="T52" s="44"/>
      <c r="U52" s="25"/>
      <c r="V52" s="44">
        <f t="shared" si="7"/>
        <v>7219.6188108089555</v>
      </c>
      <c r="W52" s="43"/>
      <c r="X52" s="44">
        <f t="shared" si="8"/>
        <v>7383.7010565091587</v>
      </c>
      <c r="Y52" s="43"/>
      <c r="Z52" s="44">
        <f t="shared" si="9"/>
        <v>7547.7833022093628</v>
      </c>
      <c r="AA52" s="43"/>
      <c r="AB52" s="44">
        <f t="shared" si="10"/>
        <v>7711.865547909566</v>
      </c>
      <c r="AC52" s="43"/>
      <c r="AD52" s="44">
        <f t="shared" si="11"/>
        <v>7875.9477936097701</v>
      </c>
      <c r="AE52" s="26"/>
      <c r="AG52" s="45">
        <f t="shared" si="12"/>
        <v>3.479849377429578</v>
      </c>
      <c r="AH52" s="46">
        <f t="shared" si="13"/>
        <v>7626.5180656558514</v>
      </c>
      <c r="AI52" s="43">
        <v>4591.0390555160693</v>
      </c>
      <c r="AJ52" s="47">
        <f t="shared" si="14"/>
        <v>3035.4790101397825</v>
      </c>
      <c r="AK52" s="43">
        <v>593.49</v>
      </c>
      <c r="AL52" s="43">
        <v>537.21</v>
      </c>
      <c r="AM52" s="43">
        <v>511.77000000000004</v>
      </c>
      <c r="AN52" s="43">
        <v>413.5</v>
      </c>
      <c r="AO52" s="43">
        <v>979.50901013978228</v>
      </c>
    </row>
    <row r="53" spans="1:41">
      <c r="A53" s="37">
        <v>43</v>
      </c>
      <c r="B53" s="37" t="s">
        <v>140</v>
      </c>
      <c r="C53" s="8" t="s">
        <v>141</v>
      </c>
      <c r="D53" s="8" t="s">
        <v>60</v>
      </c>
      <c r="E53" s="43">
        <v>233376.63</v>
      </c>
      <c r="F53" s="43">
        <v>329857.30411329155</v>
      </c>
      <c r="G53" s="43">
        <v>411421.40397389396</v>
      </c>
      <c r="H53" s="48">
        <f t="shared" si="0"/>
        <v>-1649.6156754053663</v>
      </c>
      <c r="I53" s="43">
        <v>409771.78829848859</v>
      </c>
      <c r="J53" s="41">
        <f t="shared" si="1"/>
        <v>-4.0095523943864623E-3</v>
      </c>
      <c r="K53" s="44">
        <f t="shared" si="2"/>
        <v>411421.40397389396</v>
      </c>
      <c r="L53" s="43"/>
      <c r="M53" s="44">
        <f t="shared" si="3"/>
        <v>420771.89042784611</v>
      </c>
      <c r="N53" s="43"/>
      <c r="O53" s="44">
        <f t="shared" si="4"/>
        <v>430122.37688179821</v>
      </c>
      <c r="P53" s="43"/>
      <c r="Q53" s="44">
        <f t="shared" si="5"/>
        <v>439472.86333575036</v>
      </c>
      <c r="R53" s="43"/>
      <c r="S53" s="44">
        <f t="shared" si="6"/>
        <v>448823.34978970251</v>
      </c>
      <c r="T53" s="44"/>
      <c r="U53" s="25"/>
      <c r="V53" s="44">
        <f t="shared" si="7"/>
        <v>409771.78829848859</v>
      </c>
      <c r="W53" s="43"/>
      <c r="X53" s="44">
        <f t="shared" si="8"/>
        <v>419084.78348709061</v>
      </c>
      <c r="Y53" s="43"/>
      <c r="Z53" s="44">
        <f t="shared" si="9"/>
        <v>428397.77867569262</v>
      </c>
      <c r="AA53" s="43"/>
      <c r="AB53" s="44">
        <f t="shared" si="10"/>
        <v>437710.77386429464</v>
      </c>
      <c r="AC53" s="43"/>
      <c r="AD53" s="44">
        <f t="shared" si="11"/>
        <v>447023.76905289665</v>
      </c>
      <c r="AE53" s="26"/>
      <c r="AG53" s="45">
        <f t="shared" si="12"/>
        <v>5</v>
      </c>
      <c r="AH53" s="46">
        <f t="shared" si="13"/>
        <v>458287.56981574104</v>
      </c>
      <c r="AI53" s="43">
        <v>267030.17952448875</v>
      </c>
      <c r="AJ53" s="47">
        <f t="shared" si="14"/>
        <v>191257.39029125229</v>
      </c>
      <c r="AK53" s="43">
        <v>23258.02</v>
      </c>
      <c r="AL53" s="43">
        <v>20006.350000000002</v>
      </c>
      <c r="AM53" s="43">
        <v>23579.45</v>
      </c>
      <c r="AN53" s="43">
        <v>14901.78</v>
      </c>
      <c r="AO53" s="43">
        <v>109511.7902912523</v>
      </c>
    </row>
    <row r="54" spans="1:41">
      <c r="A54" s="37">
        <v>44</v>
      </c>
      <c r="B54" s="37" t="s">
        <v>142</v>
      </c>
      <c r="C54" s="8" t="s">
        <v>143</v>
      </c>
      <c r="D54" s="8" t="s">
        <v>66</v>
      </c>
      <c r="E54" s="43">
        <v>608.04</v>
      </c>
      <c r="F54" s="43">
        <v>622.1479559325843</v>
      </c>
      <c r="G54" s="43">
        <v>546.69229599955418</v>
      </c>
      <c r="H54" s="48">
        <f t="shared" si="0"/>
        <v>130.36736673406631</v>
      </c>
      <c r="I54" s="43">
        <v>677.05966273362048</v>
      </c>
      <c r="J54" s="41">
        <f t="shared" si="1"/>
        <v>0.23846571039693712</v>
      </c>
      <c r="K54" s="44">
        <f t="shared" si="2"/>
        <v>546.69229599955418</v>
      </c>
      <c r="L54" s="43"/>
      <c r="M54" s="44">
        <f t="shared" si="3"/>
        <v>559.117120908635</v>
      </c>
      <c r="N54" s="43"/>
      <c r="O54" s="44">
        <f t="shared" si="4"/>
        <v>571.54194581771571</v>
      </c>
      <c r="P54" s="43"/>
      <c r="Q54" s="44">
        <f t="shared" si="5"/>
        <v>583.96677072679654</v>
      </c>
      <c r="R54" s="43"/>
      <c r="S54" s="44">
        <f t="shared" si="6"/>
        <v>596.39159563587725</v>
      </c>
      <c r="T54" s="44"/>
      <c r="U54" s="25"/>
      <c r="V54" s="44">
        <f t="shared" si="7"/>
        <v>677.05966273362048</v>
      </c>
      <c r="W54" s="43"/>
      <c r="X54" s="44">
        <f t="shared" si="8"/>
        <v>692.4473823412028</v>
      </c>
      <c r="Y54" s="43"/>
      <c r="Z54" s="44">
        <f t="shared" si="9"/>
        <v>707.835101948785</v>
      </c>
      <c r="AA54" s="43"/>
      <c r="AB54" s="44">
        <f t="shared" si="10"/>
        <v>723.22282155636731</v>
      </c>
      <c r="AC54" s="43"/>
      <c r="AD54" s="44">
        <f t="shared" si="11"/>
        <v>738.61054116394962</v>
      </c>
      <c r="AE54" s="26"/>
      <c r="AG54" s="45">
        <f t="shared" si="12"/>
        <v>5</v>
      </c>
      <c r="AH54" s="46">
        <f t="shared" si="13"/>
        <v>1070.6566343382165</v>
      </c>
      <c r="AI54" s="43">
        <v>343.15817612857319</v>
      </c>
      <c r="AJ54" s="47">
        <f t="shared" si="14"/>
        <v>727.49845820964322</v>
      </c>
      <c r="AK54" s="43">
        <v>144.57</v>
      </c>
      <c r="AL54" s="43">
        <v>160.58999999999997</v>
      </c>
      <c r="AM54" s="43">
        <v>116.56</v>
      </c>
      <c r="AN54" s="43">
        <v>92.15</v>
      </c>
      <c r="AO54" s="43">
        <v>213.62845820964318</v>
      </c>
    </row>
    <row r="55" spans="1:41">
      <c r="A55" s="37">
        <v>45</v>
      </c>
      <c r="B55" s="37" t="s">
        <v>144</v>
      </c>
      <c r="C55" s="8" t="s">
        <v>145</v>
      </c>
      <c r="D55" s="8" t="s">
        <v>101</v>
      </c>
      <c r="E55" s="43">
        <v>1782.74</v>
      </c>
      <c r="F55" s="43">
        <v>1991.7483825464221</v>
      </c>
      <c r="G55" s="43">
        <v>2083.0065152625202</v>
      </c>
      <c r="H55" s="48">
        <f t="shared" si="0"/>
        <v>550.43665270106976</v>
      </c>
      <c r="I55" s="43">
        <v>2633.44316796359</v>
      </c>
      <c r="J55" s="41">
        <f t="shared" si="1"/>
        <v>0.26425104706487129</v>
      </c>
      <c r="K55" s="44">
        <f t="shared" si="2"/>
        <v>2083.0065152625202</v>
      </c>
      <c r="L55" s="43"/>
      <c r="M55" s="44">
        <f t="shared" si="3"/>
        <v>2130.3475724275777</v>
      </c>
      <c r="N55" s="43"/>
      <c r="O55" s="44">
        <f t="shared" si="4"/>
        <v>2177.6886295926347</v>
      </c>
      <c r="P55" s="43"/>
      <c r="Q55" s="44">
        <f t="shared" si="5"/>
        <v>2225.0296867576922</v>
      </c>
      <c r="R55" s="43"/>
      <c r="S55" s="44">
        <f t="shared" si="6"/>
        <v>2272.3707439227492</v>
      </c>
      <c r="T55" s="44"/>
      <c r="U55" s="25"/>
      <c r="V55" s="44">
        <f t="shared" si="7"/>
        <v>2633.44316796359</v>
      </c>
      <c r="W55" s="43"/>
      <c r="X55" s="44">
        <f t="shared" si="8"/>
        <v>2693.2941490536714</v>
      </c>
      <c r="Y55" s="43"/>
      <c r="Z55" s="44">
        <f t="shared" si="9"/>
        <v>2753.1451301437532</v>
      </c>
      <c r="AA55" s="43"/>
      <c r="AB55" s="44">
        <f t="shared" si="10"/>
        <v>2812.9961112338347</v>
      </c>
      <c r="AC55" s="43"/>
      <c r="AD55" s="44">
        <f t="shared" si="11"/>
        <v>2872.8470923239165</v>
      </c>
      <c r="AE55" s="26"/>
      <c r="AG55" s="45">
        <f t="shared" si="12"/>
        <v>5</v>
      </c>
      <c r="AH55" s="46">
        <f t="shared" si="13"/>
        <v>2940.2642588119361</v>
      </c>
      <c r="AI55" s="43">
        <v>1498.3894689482331</v>
      </c>
      <c r="AJ55" s="47">
        <f t="shared" si="14"/>
        <v>1441.8747898637027</v>
      </c>
      <c r="AK55" s="43">
        <v>206.39</v>
      </c>
      <c r="AL55" s="43">
        <v>183.32</v>
      </c>
      <c r="AM55" s="43">
        <v>161.66</v>
      </c>
      <c r="AN55" s="43">
        <v>254.1</v>
      </c>
      <c r="AO55" s="43">
        <v>636.40478986370272</v>
      </c>
    </row>
    <row r="56" spans="1:41">
      <c r="A56" s="37">
        <v>46</v>
      </c>
      <c r="B56" s="37" t="s">
        <v>146</v>
      </c>
      <c r="C56" s="8" t="s">
        <v>147</v>
      </c>
      <c r="D56" s="8" t="s">
        <v>148</v>
      </c>
      <c r="E56" s="43">
        <v>557.29</v>
      </c>
      <c r="F56" s="43">
        <v>588.45265685817787</v>
      </c>
      <c r="G56" s="43">
        <v>525.72635920427172</v>
      </c>
      <c r="H56" s="48">
        <f t="shared" si="0"/>
        <v>87.193750101859109</v>
      </c>
      <c r="I56" s="43">
        <v>612.92010930613083</v>
      </c>
      <c r="J56" s="41">
        <f t="shared" si="1"/>
        <v>0.16585386784454506</v>
      </c>
      <c r="K56" s="44">
        <f t="shared" si="2"/>
        <v>525.72635920427172</v>
      </c>
      <c r="L56" s="43"/>
      <c r="M56" s="44">
        <f t="shared" si="3"/>
        <v>537.67468554982338</v>
      </c>
      <c r="N56" s="43"/>
      <c r="O56" s="44">
        <f t="shared" si="4"/>
        <v>549.62301189537493</v>
      </c>
      <c r="P56" s="43"/>
      <c r="Q56" s="44">
        <f t="shared" si="5"/>
        <v>561.57133824092659</v>
      </c>
      <c r="R56" s="43"/>
      <c r="S56" s="44">
        <f t="shared" si="6"/>
        <v>573.51966458647826</v>
      </c>
      <c r="T56" s="44"/>
      <c r="U56" s="25"/>
      <c r="V56" s="44">
        <f t="shared" si="7"/>
        <v>612.92010930613083</v>
      </c>
      <c r="W56" s="43"/>
      <c r="X56" s="44">
        <f t="shared" si="8"/>
        <v>626.8501117903611</v>
      </c>
      <c r="Y56" s="43"/>
      <c r="Z56" s="44">
        <f t="shared" si="9"/>
        <v>640.78011427459137</v>
      </c>
      <c r="AA56" s="43"/>
      <c r="AB56" s="44">
        <f t="shared" si="10"/>
        <v>654.71011675882153</v>
      </c>
      <c r="AC56" s="43"/>
      <c r="AD56" s="44">
        <f t="shared" si="11"/>
        <v>668.6401192430518</v>
      </c>
      <c r="AE56" s="26"/>
      <c r="AG56" s="45">
        <f t="shared" si="12"/>
        <v>3.5131668004812502</v>
      </c>
      <c r="AH56" s="46">
        <f t="shared" si="13"/>
        <v>647.92852908011969</v>
      </c>
      <c r="AI56" s="43">
        <v>290.34361542385068</v>
      </c>
      <c r="AJ56" s="47">
        <f t="shared" si="14"/>
        <v>357.58491365626907</v>
      </c>
      <c r="AK56" s="43">
        <v>80.17</v>
      </c>
      <c r="AL56" s="43">
        <v>89.35</v>
      </c>
      <c r="AM56" s="43">
        <v>78.08</v>
      </c>
      <c r="AN56" s="43">
        <v>36.08</v>
      </c>
      <c r="AO56" s="43">
        <v>73.904913656269116</v>
      </c>
    </row>
    <row r="57" spans="1:41">
      <c r="A57" s="37">
        <v>47</v>
      </c>
      <c r="B57" s="37" t="s">
        <v>149</v>
      </c>
      <c r="C57" s="8" t="s">
        <v>150</v>
      </c>
      <c r="D57" s="8" t="s">
        <v>113</v>
      </c>
      <c r="E57" s="43">
        <v>2402.2400000000002</v>
      </c>
      <c r="F57" s="43">
        <v>3141.5550139149555</v>
      </c>
      <c r="G57" s="43">
        <v>3649.4283032831418</v>
      </c>
      <c r="H57" s="48">
        <f t="shared" si="0"/>
        <v>-74.494280963810525</v>
      </c>
      <c r="I57" s="43">
        <v>3574.9340223193312</v>
      </c>
      <c r="J57" s="41">
        <f t="shared" si="1"/>
        <v>-2.0412589253169626E-2</v>
      </c>
      <c r="K57" s="44">
        <f t="shared" si="2"/>
        <v>3649.4283032831418</v>
      </c>
      <c r="L57" s="43"/>
      <c r="M57" s="44">
        <f t="shared" si="3"/>
        <v>3732.3698556304857</v>
      </c>
      <c r="N57" s="43"/>
      <c r="O57" s="44">
        <f t="shared" si="4"/>
        <v>3815.3114079778302</v>
      </c>
      <c r="P57" s="43"/>
      <c r="Q57" s="44">
        <f t="shared" si="5"/>
        <v>3898.2529603251742</v>
      </c>
      <c r="R57" s="43"/>
      <c r="S57" s="44">
        <f t="shared" si="6"/>
        <v>3981.1945126725182</v>
      </c>
      <c r="T57" s="44"/>
      <c r="U57" s="25"/>
      <c r="V57" s="44">
        <f t="shared" si="7"/>
        <v>3574.9340223193312</v>
      </c>
      <c r="W57" s="43"/>
      <c r="X57" s="44">
        <f t="shared" si="8"/>
        <v>3656.1825228265889</v>
      </c>
      <c r="Y57" s="43"/>
      <c r="Z57" s="44">
        <f t="shared" si="9"/>
        <v>3737.4310233338465</v>
      </c>
      <c r="AA57" s="43"/>
      <c r="AB57" s="44">
        <f t="shared" si="10"/>
        <v>3818.6795238411037</v>
      </c>
      <c r="AC57" s="43"/>
      <c r="AD57" s="44">
        <f t="shared" si="11"/>
        <v>3899.9280243483613</v>
      </c>
      <c r="AE57" s="26"/>
      <c r="AG57" s="45">
        <f t="shared" si="12"/>
        <v>4.5903185595426788</v>
      </c>
      <c r="AH57" s="46">
        <f t="shared" si="13"/>
        <v>3866.642021625551</v>
      </c>
      <c r="AI57" s="43">
        <v>1691.7800738831891</v>
      </c>
      <c r="AJ57" s="47">
        <f t="shared" si="14"/>
        <v>2174.8619477423622</v>
      </c>
      <c r="AK57" s="43">
        <v>248.35</v>
      </c>
      <c r="AL57" s="43">
        <v>247.39</v>
      </c>
      <c r="AM57" s="43">
        <v>233.26</v>
      </c>
      <c r="AN57" s="43">
        <v>224.35</v>
      </c>
      <c r="AO57" s="43">
        <v>1221.5119477423621</v>
      </c>
    </row>
    <row r="58" spans="1:41">
      <c r="A58" s="37">
        <v>48</v>
      </c>
      <c r="B58" s="37" t="s">
        <v>151</v>
      </c>
      <c r="C58" s="8" t="s">
        <v>152</v>
      </c>
      <c r="D58" s="8" t="s">
        <v>66</v>
      </c>
      <c r="E58" s="43">
        <v>893.51</v>
      </c>
      <c r="F58" s="43">
        <v>925.47262807649679</v>
      </c>
      <c r="G58" s="43">
        <v>752.02680571316887</v>
      </c>
      <c r="H58" s="48">
        <f t="shared" si="0"/>
        <v>246.36490851577025</v>
      </c>
      <c r="I58" s="43">
        <v>998.39171422893912</v>
      </c>
      <c r="J58" s="41">
        <f t="shared" si="1"/>
        <v>0.32760123262113677</v>
      </c>
      <c r="K58" s="44">
        <f t="shared" si="2"/>
        <v>752.02680571316887</v>
      </c>
      <c r="L58" s="43"/>
      <c r="M58" s="44">
        <f t="shared" si="3"/>
        <v>769.11832402483185</v>
      </c>
      <c r="N58" s="43"/>
      <c r="O58" s="44">
        <f t="shared" si="4"/>
        <v>786.20984233649472</v>
      </c>
      <c r="P58" s="43"/>
      <c r="Q58" s="44">
        <f t="shared" si="5"/>
        <v>803.3013606481577</v>
      </c>
      <c r="R58" s="43"/>
      <c r="S58" s="44">
        <f t="shared" si="6"/>
        <v>820.39287895982056</v>
      </c>
      <c r="T58" s="44"/>
      <c r="U58" s="25"/>
      <c r="V58" s="44">
        <f t="shared" si="7"/>
        <v>998.39171422893912</v>
      </c>
      <c r="W58" s="43"/>
      <c r="X58" s="44">
        <f t="shared" si="8"/>
        <v>1021.0824350068696</v>
      </c>
      <c r="Y58" s="43"/>
      <c r="Z58" s="44">
        <f t="shared" si="9"/>
        <v>1043.7731557847999</v>
      </c>
      <c r="AA58" s="43"/>
      <c r="AB58" s="44">
        <f t="shared" si="10"/>
        <v>1066.4638765627303</v>
      </c>
      <c r="AC58" s="43"/>
      <c r="AD58" s="44">
        <f t="shared" si="11"/>
        <v>1089.1545973406608</v>
      </c>
      <c r="AE58" s="26"/>
      <c r="AG58" s="45">
        <f t="shared" si="12"/>
        <v>5</v>
      </c>
      <c r="AH58" s="46">
        <f t="shared" si="13"/>
        <v>1320.6760082607229</v>
      </c>
      <c r="AI58" s="43">
        <v>546.94516432476723</v>
      </c>
      <c r="AJ58" s="47">
        <f t="shared" si="14"/>
        <v>773.7308439359557</v>
      </c>
      <c r="AK58" s="43">
        <v>118.48</v>
      </c>
      <c r="AL58" s="43">
        <v>125.4</v>
      </c>
      <c r="AM58" s="43">
        <v>119.71000000000001</v>
      </c>
      <c r="AN58" s="43">
        <v>132.97999999999999</v>
      </c>
      <c r="AO58" s="43">
        <v>277.16084393595565</v>
      </c>
    </row>
    <row r="59" spans="1:41">
      <c r="A59" s="37">
        <v>49</v>
      </c>
      <c r="B59" s="37" t="s">
        <v>153</v>
      </c>
      <c r="C59" s="8" t="s">
        <v>154</v>
      </c>
      <c r="D59" s="8" t="s">
        <v>60</v>
      </c>
      <c r="E59" s="43">
        <v>3096.58</v>
      </c>
      <c r="F59" s="43">
        <v>3284.1010602939141</v>
      </c>
      <c r="G59" s="43">
        <v>3756.7367357715889</v>
      </c>
      <c r="H59" s="48">
        <f t="shared" si="0"/>
        <v>-9.9088118513518566</v>
      </c>
      <c r="I59" s="43">
        <v>3746.827923920237</v>
      </c>
      <c r="J59" s="41">
        <f t="shared" si="1"/>
        <v>-2.6376114559746237E-3</v>
      </c>
      <c r="K59" s="44">
        <f t="shared" si="2"/>
        <v>3756.7367357715889</v>
      </c>
      <c r="L59" s="43"/>
      <c r="M59" s="44">
        <f t="shared" si="3"/>
        <v>3842.117116130034</v>
      </c>
      <c r="N59" s="43"/>
      <c r="O59" s="44">
        <f t="shared" si="4"/>
        <v>3927.4974964884791</v>
      </c>
      <c r="P59" s="43"/>
      <c r="Q59" s="44">
        <f t="shared" si="5"/>
        <v>4012.8778768469247</v>
      </c>
      <c r="R59" s="43"/>
      <c r="S59" s="44">
        <f t="shared" si="6"/>
        <v>4098.2582572053698</v>
      </c>
      <c r="T59" s="44"/>
      <c r="U59" s="25"/>
      <c r="V59" s="44">
        <f t="shared" si="7"/>
        <v>3746.827923920237</v>
      </c>
      <c r="W59" s="43"/>
      <c r="X59" s="44">
        <f t="shared" si="8"/>
        <v>3831.9831040093331</v>
      </c>
      <c r="Y59" s="43"/>
      <c r="Z59" s="44">
        <f t="shared" si="9"/>
        <v>3917.1382840984297</v>
      </c>
      <c r="AA59" s="43"/>
      <c r="AB59" s="44">
        <f t="shared" si="10"/>
        <v>4002.2934641875258</v>
      </c>
      <c r="AC59" s="43"/>
      <c r="AD59" s="44">
        <f t="shared" si="11"/>
        <v>4087.4486442766224</v>
      </c>
      <c r="AE59" s="26"/>
      <c r="AG59" s="45">
        <f t="shared" si="12"/>
        <v>4.8282225530556762</v>
      </c>
      <c r="AH59" s="46">
        <f t="shared" si="13"/>
        <v>4072.8209048468325</v>
      </c>
      <c r="AI59" s="43">
        <v>1836.2626031736911</v>
      </c>
      <c r="AJ59" s="47">
        <f t="shared" si="14"/>
        <v>2236.5583016731412</v>
      </c>
      <c r="AK59" s="43">
        <v>442.12</v>
      </c>
      <c r="AL59" s="43">
        <v>358.99</v>
      </c>
      <c r="AM59" s="43">
        <v>339.88</v>
      </c>
      <c r="AN59" s="43">
        <v>324.58000000000004</v>
      </c>
      <c r="AO59" s="43">
        <v>770.98830167314088</v>
      </c>
    </row>
    <row r="60" spans="1:41">
      <c r="A60" s="37">
        <v>50</v>
      </c>
      <c r="B60" s="37" t="s">
        <v>155</v>
      </c>
      <c r="C60" s="8" t="s">
        <v>156</v>
      </c>
      <c r="D60" s="8" t="s">
        <v>74</v>
      </c>
      <c r="E60" s="43">
        <v>23101.329999999998</v>
      </c>
      <c r="F60" s="43">
        <v>25216.956621187375</v>
      </c>
      <c r="G60" s="43">
        <v>28775.327921183871</v>
      </c>
      <c r="H60" s="48">
        <f t="shared" si="0"/>
        <v>-128.19870892091421</v>
      </c>
      <c r="I60" s="43">
        <v>28647.129212262957</v>
      </c>
      <c r="J60" s="41">
        <f t="shared" si="1"/>
        <v>-4.4551606595779805E-3</v>
      </c>
      <c r="K60" s="44">
        <f t="shared" si="2"/>
        <v>28775.327921183871</v>
      </c>
      <c r="L60" s="43"/>
      <c r="M60" s="44">
        <f t="shared" si="3"/>
        <v>29429.312646665323</v>
      </c>
      <c r="N60" s="43"/>
      <c r="O60" s="44">
        <f t="shared" si="4"/>
        <v>30083.297372146775</v>
      </c>
      <c r="P60" s="43"/>
      <c r="Q60" s="44">
        <f t="shared" si="5"/>
        <v>30737.282097628224</v>
      </c>
      <c r="R60" s="43"/>
      <c r="S60" s="44">
        <f t="shared" si="6"/>
        <v>31391.266823109676</v>
      </c>
      <c r="T60" s="44"/>
      <c r="U60" s="25"/>
      <c r="V60" s="44">
        <f t="shared" si="7"/>
        <v>28647.129212262957</v>
      </c>
      <c r="W60" s="43"/>
      <c r="X60" s="44">
        <f t="shared" si="8"/>
        <v>29298.200330723477</v>
      </c>
      <c r="Y60" s="43"/>
      <c r="Z60" s="44">
        <f t="shared" si="9"/>
        <v>29949.271449184002</v>
      </c>
      <c r="AA60" s="43"/>
      <c r="AB60" s="44">
        <f t="shared" si="10"/>
        <v>30600.342567644522</v>
      </c>
      <c r="AC60" s="43"/>
      <c r="AD60" s="44">
        <f t="shared" si="11"/>
        <v>31251.413686105043</v>
      </c>
      <c r="AE60" s="26"/>
      <c r="AG60" s="45">
        <f t="shared" si="12"/>
        <v>5</v>
      </c>
      <c r="AH60" s="46">
        <f t="shared" si="13"/>
        <v>31581.22228996965</v>
      </c>
      <c r="AI60" s="43">
        <v>17000.462931563823</v>
      </c>
      <c r="AJ60" s="47">
        <f t="shared" si="14"/>
        <v>14580.759358405827</v>
      </c>
      <c r="AK60" s="43">
        <v>2664.18</v>
      </c>
      <c r="AL60" s="43">
        <v>2302.7399999999998</v>
      </c>
      <c r="AM60" s="43">
        <v>2069.06</v>
      </c>
      <c r="AN60" s="43">
        <v>2378.38</v>
      </c>
      <c r="AO60" s="43">
        <v>5166.3993584058271</v>
      </c>
    </row>
    <row r="61" spans="1:41">
      <c r="A61" s="37">
        <v>51</v>
      </c>
      <c r="B61" s="37" t="s">
        <v>157</v>
      </c>
      <c r="C61" s="8" t="s">
        <v>158</v>
      </c>
      <c r="D61" s="8" t="s">
        <v>63</v>
      </c>
      <c r="E61" s="43">
        <v>1663.34</v>
      </c>
      <c r="F61" s="43">
        <v>1825.1035170744778</v>
      </c>
      <c r="G61" s="43">
        <v>2176.6753890598266</v>
      </c>
      <c r="H61" s="48">
        <f t="shared" si="0"/>
        <v>-2.9136902882560207</v>
      </c>
      <c r="I61" s="43">
        <v>2173.7616987715705</v>
      </c>
      <c r="J61" s="41">
        <f t="shared" si="1"/>
        <v>-1.3385966060444749E-3</v>
      </c>
      <c r="K61" s="44">
        <f t="shared" si="2"/>
        <v>2176.6753890598266</v>
      </c>
      <c r="L61" s="43"/>
      <c r="M61" s="44">
        <f t="shared" si="3"/>
        <v>2226.1452842657318</v>
      </c>
      <c r="N61" s="43"/>
      <c r="O61" s="44">
        <f t="shared" si="4"/>
        <v>2275.615179471637</v>
      </c>
      <c r="P61" s="43"/>
      <c r="Q61" s="44">
        <f t="shared" si="5"/>
        <v>2325.0850746775418</v>
      </c>
      <c r="R61" s="43"/>
      <c r="S61" s="44">
        <f t="shared" si="6"/>
        <v>2374.554969883447</v>
      </c>
      <c r="T61" s="44"/>
      <c r="U61" s="25"/>
      <c r="V61" s="44">
        <f t="shared" si="7"/>
        <v>2173.7616987715705</v>
      </c>
      <c r="W61" s="43"/>
      <c r="X61" s="44">
        <f t="shared" si="8"/>
        <v>2223.1653737436518</v>
      </c>
      <c r="Y61" s="43"/>
      <c r="Z61" s="44">
        <f t="shared" si="9"/>
        <v>2272.5690487157326</v>
      </c>
      <c r="AA61" s="43"/>
      <c r="AB61" s="44">
        <f t="shared" si="10"/>
        <v>2321.9727236878139</v>
      </c>
      <c r="AC61" s="43"/>
      <c r="AD61" s="44">
        <f t="shared" si="11"/>
        <v>2371.3763986598951</v>
      </c>
      <c r="AE61" s="26"/>
      <c r="AG61" s="45">
        <f t="shared" si="12"/>
        <v>5</v>
      </c>
      <c r="AH61" s="46">
        <f t="shared" si="13"/>
        <v>2659.8294613424782</v>
      </c>
      <c r="AI61" s="43">
        <v>1177.965589512854</v>
      </c>
      <c r="AJ61" s="47">
        <f t="shared" si="14"/>
        <v>1481.8638718296243</v>
      </c>
      <c r="AK61" s="43">
        <v>231.82</v>
      </c>
      <c r="AL61" s="43">
        <v>188.66</v>
      </c>
      <c r="AM61" s="43">
        <v>165.61</v>
      </c>
      <c r="AN61" s="43">
        <v>277.98999999999995</v>
      </c>
      <c r="AO61" s="43">
        <v>617.78387182962433</v>
      </c>
    </row>
    <row r="62" spans="1:41">
      <c r="A62" s="37">
        <v>52</v>
      </c>
      <c r="B62" s="37" t="s">
        <v>159</v>
      </c>
      <c r="C62" s="8" t="s">
        <v>160</v>
      </c>
      <c r="D62" s="8" t="s">
        <v>82</v>
      </c>
      <c r="E62" s="43">
        <v>3939.1299999999997</v>
      </c>
      <c r="F62" s="43">
        <v>3965.7601917837651</v>
      </c>
      <c r="G62" s="43">
        <v>4426.5964309507999</v>
      </c>
      <c r="H62" s="48">
        <f t="shared" si="0"/>
        <v>15.855659629761249</v>
      </c>
      <c r="I62" s="43">
        <v>4442.4520905805612</v>
      </c>
      <c r="J62" s="41">
        <f t="shared" si="1"/>
        <v>3.5819076523213957E-3</v>
      </c>
      <c r="K62" s="44">
        <f t="shared" si="2"/>
        <v>4426.5964309507999</v>
      </c>
      <c r="L62" s="43"/>
      <c r="M62" s="44">
        <f t="shared" si="3"/>
        <v>4527.2008952905908</v>
      </c>
      <c r="N62" s="43"/>
      <c r="O62" s="44">
        <f t="shared" si="4"/>
        <v>4627.8053596303816</v>
      </c>
      <c r="P62" s="43"/>
      <c r="Q62" s="44">
        <f t="shared" si="5"/>
        <v>4728.4098239701725</v>
      </c>
      <c r="R62" s="43"/>
      <c r="S62" s="44">
        <f t="shared" si="6"/>
        <v>4829.0142883099634</v>
      </c>
      <c r="T62" s="44"/>
      <c r="U62" s="25"/>
      <c r="V62" s="44">
        <f t="shared" si="7"/>
        <v>4442.4520905805612</v>
      </c>
      <c r="W62" s="43"/>
      <c r="X62" s="44">
        <f t="shared" si="8"/>
        <v>4543.4169108210281</v>
      </c>
      <c r="Y62" s="43"/>
      <c r="Z62" s="44">
        <f t="shared" si="9"/>
        <v>4644.3817310614959</v>
      </c>
      <c r="AA62" s="43"/>
      <c r="AB62" s="44">
        <f t="shared" si="10"/>
        <v>4745.3465513019628</v>
      </c>
      <c r="AC62" s="43"/>
      <c r="AD62" s="44">
        <f t="shared" si="11"/>
        <v>4846.3113715424306</v>
      </c>
      <c r="AE62" s="26"/>
      <c r="AG62" s="45">
        <f t="shared" si="12"/>
        <v>3.1293500500892639</v>
      </c>
      <c r="AH62" s="46">
        <f t="shared" si="13"/>
        <v>4657.4415356168529</v>
      </c>
      <c r="AI62" s="43">
        <v>2416.6953619249502</v>
      </c>
      <c r="AJ62" s="47">
        <f t="shared" si="14"/>
        <v>2240.7461736919026</v>
      </c>
      <c r="AK62" s="43">
        <v>314.79000000000002</v>
      </c>
      <c r="AL62" s="43">
        <v>325.37</v>
      </c>
      <c r="AM62" s="43">
        <v>325.38</v>
      </c>
      <c r="AN62" s="43">
        <v>466.94</v>
      </c>
      <c r="AO62" s="43">
        <v>808.26617369190262</v>
      </c>
    </row>
    <row r="63" spans="1:41">
      <c r="A63" s="37">
        <v>53</v>
      </c>
      <c r="B63" s="37" t="s">
        <v>161</v>
      </c>
      <c r="C63" s="8" t="s">
        <v>162</v>
      </c>
      <c r="D63" s="8" t="s">
        <v>41</v>
      </c>
      <c r="E63" s="43">
        <v>2242.75</v>
      </c>
      <c r="F63" s="43">
        <v>2513.8440259454383</v>
      </c>
      <c r="G63" s="43">
        <v>2877.5000839798026</v>
      </c>
      <c r="H63" s="48">
        <f t="shared" si="0"/>
        <v>-29.278656081068675</v>
      </c>
      <c r="I63" s="43">
        <v>2848.221427898734</v>
      </c>
      <c r="J63" s="41">
        <f t="shared" si="1"/>
        <v>-1.0175032224699036E-2</v>
      </c>
      <c r="K63" s="44">
        <f t="shared" si="2"/>
        <v>2877.5000839798026</v>
      </c>
      <c r="L63" s="43"/>
      <c r="M63" s="44">
        <f t="shared" si="3"/>
        <v>2942.8978131611616</v>
      </c>
      <c r="N63" s="43"/>
      <c r="O63" s="44">
        <f t="shared" si="4"/>
        <v>3008.295542342521</v>
      </c>
      <c r="P63" s="43"/>
      <c r="Q63" s="44">
        <f t="shared" si="5"/>
        <v>3073.69327152388</v>
      </c>
      <c r="R63" s="43"/>
      <c r="S63" s="44">
        <f t="shared" si="6"/>
        <v>3139.0910007052394</v>
      </c>
      <c r="T63" s="44"/>
      <c r="U63" s="25"/>
      <c r="V63" s="44">
        <f t="shared" si="7"/>
        <v>2848.221427898734</v>
      </c>
      <c r="W63" s="43"/>
      <c r="X63" s="44">
        <f t="shared" si="8"/>
        <v>2912.9537330782505</v>
      </c>
      <c r="Y63" s="43"/>
      <c r="Z63" s="44">
        <f t="shared" si="9"/>
        <v>2977.6860382577674</v>
      </c>
      <c r="AA63" s="43"/>
      <c r="AB63" s="44">
        <f t="shared" si="10"/>
        <v>3042.418343437284</v>
      </c>
      <c r="AC63" s="43"/>
      <c r="AD63" s="44">
        <f t="shared" si="11"/>
        <v>3107.1506486168009</v>
      </c>
      <c r="AE63" s="26"/>
      <c r="AG63" s="45">
        <f t="shared" si="12"/>
        <v>4.4137847570148478</v>
      </c>
      <c r="AH63" s="46">
        <f t="shared" si="13"/>
        <v>3069.2035846070007</v>
      </c>
      <c r="AI63" s="43">
        <v>1741.4852107309748</v>
      </c>
      <c r="AJ63" s="47">
        <f t="shared" si="14"/>
        <v>1327.7183738760259</v>
      </c>
      <c r="AK63" s="43">
        <v>239.21</v>
      </c>
      <c r="AL63" s="43">
        <v>221.04</v>
      </c>
      <c r="AM63" s="43">
        <v>198.38</v>
      </c>
      <c r="AN63" s="43">
        <v>211.58</v>
      </c>
      <c r="AO63" s="43">
        <v>457.50837387602587</v>
      </c>
    </row>
    <row r="64" spans="1:41">
      <c r="A64" s="37">
        <v>54</v>
      </c>
      <c r="B64" s="37" t="s">
        <v>163</v>
      </c>
      <c r="C64" s="8" t="s">
        <v>164</v>
      </c>
      <c r="D64" s="8" t="s">
        <v>41</v>
      </c>
      <c r="E64" s="43">
        <v>1020</v>
      </c>
      <c r="F64" s="43">
        <v>1132.9710788430996</v>
      </c>
      <c r="G64" s="43">
        <v>1330.8325828750294</v>
      </c>
      <c r="H64" s="48">
        <f t="shared" si="0"/>
        <v>-1.9304696971573776</v>
      </c>
      <c r="I64" s="43">
        <v>1328.902113177872</v>
      </c>
      <c r="J64" s="41">
        <f t="shared" si="1"/>
        <v>-1.4505729135267623E-3</v>
      </c>
      <c r="K64" s="44">
        <f t="shared" si="2"/>
        <v>1330.8325828750294</v>
      </c>
      <c r="L64" s="43"/>
      <c r="M64" s="44">
        <f t="shared" si="3"/>
        <v>1361.0787779403711</v>
      </c>
      <c r="N64" s="43"/>
      <c r="O64" s="44">
        <f t="shared" si="4"/>
        <v>1391.3249730057125</v>
      </c>
      <c r="P64" s="43"/>
      <c r="Q64" s="44">
        <f t="shared" si="5"/>
        <v>1421.5711680710542</v>
      </c>
      <c r="R64" s="43"/>
      <c r="S64" s="44">
        <f t="shared" si="6"/>
        <v>1451.8173631363957</v>
      </c>
      <c r="T64" s="44"/>
      <c r="U64" s="25"/>
      <c r="V64" s="44">
        <f t="shared" si="7"/>
        <v>1328.902113177872</v>
      </c>
      <c r="W64" s="43"/>
      <c r="X64" s="44">
        <f t="shared" si="8"/>
        <v>1359.1044339319146</v>
      </c>
      <c r="Y64" s="43"/>
      <c r="Z64" s="44">
        <f t="shared" si="9"/>
        <v>1389.306754685957</v>
      </c>
      <c r="AA64" s="43"/>
      <c r="AB64" s="44">
        <f t="shared" si="10"/>
        <v>1419.5090754399996</v>
      </c>
      <c r="AC64" s="43"/>
      <c r="AD64" s="44">
        <f t="shared" si="11"/>
        <v>1449.7113961940422</v>
      </c>
      <c r="AE64" s="26"/>
      <c r="AG64" s="45">
        <f t="shared" si="12"/>
        <v>3.2327897687090537</v>
      </c>
      <c r="AH64" s="46">
        <f t="shared" si="13"/>
        <v>1396.3375459487675</v>
      </c>
      <c r="AI64" s="43">
        <v>882.90928449882858</v>
      </c>
      <c r="AJ64" s="47">
        <f t="shared" si="14"/>
        <v>513.42826144993887</v>
      </c>
      <c r="AK64" s="43">
        <v>109.21</v>
      </c>
      <c r="AL64" s="43">
        <v>100.97999999999999</v>
      </c>
      <c r="AM64" s="43">
        <v>88.74</v>
      </c>
      <c r="AN64" s="43">
        <v>74.36999999999999</v>
      </c>
      <c r="AO64" s="43">
        <v>140.12826144993892</v>
      </c>
    </row>
    <row r="65" spans="1:41">
      <c r="A65" s="37">
        <v>55</v>
      </c>
      <c r="B65" s="37" t="s">
        <v>165</v>
      </c>
      <c r="C65" s="8" t="s">
        <v>166</v>
      </c>
      <c r="D65" s="8" t="s">
        <v>148</v>
      </c>
      <c r="E65" s="43">
        <v>1570.3400000000004</v>
      </c>
      <c r="F65" s="43">
        <v>1578.7588649934469</v>
      </c>
      <c r="G65" s="43">
        <v>1458.4656522779508</v>
      </c>
      <c r="H65" s="48">
        <f t="shared" si="0"/>
        <v>305.79080752908612</v>
      </c>
      <c r="I65" s="43">
        <v>1764.2564598070369</v>
      </c>
      <c r="J65" s="41">
        <f t="shared" si="1"/>
        <v>0.2096661015303837</v>
      </c>
      <c r="K65" s="44">
        <f t="shared" si="2"/>
        <v>1458.4656522779508</v>
      </c>
      <c r="L65" s="43"/>
      <c r="M65" s="44">
        <f t="shared" si="3"/>
        <v>1491.6125989206314</v>
      </c>
      <c r="N65" s="43"/>
      <c r="O65" s="44">
        <f t="shared" si="4"/>
        <v>1524.7595455633123</v>
      </c>
      <c r="P65" s="43"/>
      <c r="Q65" s="44">
        <f t="shared" si="5"/>
        <v>1557.9064922059929</v>
      </c>
      <c r="R65" s="43"/>
      <c r="S65" s="44">
        <f t="shared" si="6"/>
        <v>1591.0534388486735</v>
      </c>
      <c r="T65" s="44"/>
      <c r="U65" s="25"/>
      <c r="V65" s="44">
        <f t="shared" si="7"/>
        <v>1764.2564598070369</v>
      </c>
      <c r="W65" s="43"/>
      <c r="X65" s="44">
        <f t="shared" si="8"/>
        <v>1804.353197529924</v>
      </c>
      <c r="Y65" s="43"/>
      <c r="Z65" s="44">
        <f t="shared" si="9"/>
        <v>1844.4499352528112</v>
      </c>
      <c r="AA65" s="43"/>
      <c r="AB65" s="44">
        <f t="shared" si="10"/>
        <v>1884.5466729756986</v>
      </c>
      <c r="AC65" s="43"/>
      <c r="AD65" s="44">
        <f t="shared" si="11"/>
        <v>1924.6434106985857</v>
      </c>
      <c r="AE65" s="26"/>
      <c r="AG65" s="45">
        <f t="shared" si="12"/>
        <v>3.3962229430813382</v>
      </c>
      <c r="AH65" s="46">
        <f t="shared" si="13"/>
        <v>1860.3371826813341</v>
      </c>
      <c r="AI65" s="43">
        <v>1038.9757464453053</v>
      </c>
      <c r="AJ65" s="47">
        <f t="shared" si="14"/>
        <v>821.36143623602868</v>
      </c>
      <c r="AK65" s="43">
        <v>180.53</v>
      </c>
      <c r="AL65" s="43">
        <v>157.70999999999998</v>
      </c>
      <c r="AM65" s="43">
        <v>153.07</v>
      </c>
      <c r="AN65" s="43">
        <v>113.13</v>
      </c>
      <c r="AO65" s="43">
        <v>216.92143623602863</v>
      </c>
    </row>
    <row r="66" spans="1:41">
      <c r="A66" s="37">
        <v>56</v>
      </c>
      <c r="B66" s="37" t="s">
        <v>167</v>
      </c>
      <c r="C66" s="8" t="s">
        <v>168</v>
      </c>
      <c r="D66" s="8" t="s">
        <v>101</v>
      </c>
      <c r="E66" s="43">
        <v>1518.46</v>
      </c>
      <c r="F66" s="43">
        <v>1630.7851662113162</v>
      </c>
      <c r="G66" s="43">
        <v>1374.5128195244627</v>
      </c>
      <c r="H66" s="48">
        <f t="shared" si="0"/>
        <v>384.32030891206432</v>
      </c>
      <c r="I66" s="43">
        <v>1758.833128436527</v>
      </c>
      <c r="J66" s="41">
        <f t="shared" si="1"/>
        <v>0.27960474682588032</v>
      </c>
      <c r="K66" s="44">
        <f t="shared" si="2"/>
        <v>1374.5128195244627</v>
      </c>
      <c r="L66" s="43"/>
      <c r="M66" s="44">
        <f t="shared" si="3"/>
        <v>1405.7517472409277</v>
      </c>
      <c r="N66" s="43"/>
      <c r="O66" s="44">
        <f t="shared" si="4"/>
        <v>1436.9906749573927</v>
      </c>
      <c r="P66" s="43"/>
      <c r="Q66" s="44">
        <f t="shared" si="5"/>
        <v>1468.2296026738579</v>
      </c>
      <c r="R66" s="43"/>
      <c r="S66" s="44">
        <f t="shared" si="6"/>
        <v>1499.4685303903229</v>
      </c>
      <c r="T66" s="44"/>
      <c r="U66" s="25"/>
      <c r="V66" s="44">
        <f t="shared" si="7"/>
        <v>1758.833128436527</v>
      </c>
      <c r="W66" s="43"/>
      <c r="X66" s="44">
        <f t="shared" si="8"/>
        <v>1798.8066086282663</v>
      </c>
      <c r="Y66" s="43"/>
      <c r="Z66" s="44">
        <f t="shared" si="9"/>
        <v>1838.7800888200054</v>
      </c>
      <c r="AA66" s="43"/>
      <c r="AB66" s="44">
        <f t="shared" si="10"/>
        <v>1878.7535690117447</v>
      </c>
      <c r="AC66" s="43"/>
      <c r="AD66" s="44">
        <f t="shared" si="11"/>
        <v>1918.7270492034841</v>
      </c>
      <c r="AE66" s="26"/>
      <c r="AG66" s="45">
        <f t="shared" si="12"/>
        <v>3.9067211708387042</v>
      </c>
      <c r="AH66" s="46">
        <f t="shared" si="13"/>
        <v>1875.0248895819573</v>
      </c>
      <c r="AI66" s="43">
        <v>894.87321803168868</v>
      </c>
      <c r="AJ66" s="47">
        <f t="shared" si="14"/>
        <v>980.1516715502687</v>
      </c>
      <c r="AK66" s="43">
        <v>186.82000000000002</v>
      </c>
      <c r="AL66" s="43">
        <v>199.95999999999998</v>
      </c>
      <c r="AM66" s="43">
        <v>169.45000000000002</v>
      </c>
      <c r="AN66" s="43">
        <v>131.66999999999999</v>
      </c>
      <c r="AO66" s="43">
        <v>292.25167155026872</v>
      </c>
    </row>
    <row r="67" spans="1:41">
      <c r="A67" s="37">
        <v>57</v>
      </c>
      <c r="B67" s="37" t="s">
        <v>169</v>
      </c>
      <c r="C67" s="8" t="s">
        <v>170</v>
      </c>
      <c r="D67" s="8" t="s">
        <v>113</v>
      </c>
      <c r="E67" s="43">
        <v>35370.590000000004</v>
      </c>
      <c r="F67" s="43">
        <v>48285.386662806981</v>
      </c>
      <c r="G67" s="43">
        <v>56715.426711695829</v>
      </c>
      <c r="H67" s="48">
        <f t="shared" si="0"/>
        <v>-704.10118520662218</v>
      </c>
      <c r="I67" s="43">
        <v>56011.325526489207</v>
      </c>
      <c r="J67" s="41">
        <f t="shared" si="1"/>
        <v>-1.2414632596979523E-2</v>
      </c>
      <c r="K67" s="44">
        <f t="shared" si="2"/>
        <v>56715.426711695829</v>
      </c>
      <c r="L67" s="43"/>
      <c r="M67" s="44">
        <f t="shared" si="3"/>
        <v>58004.413682416191</v>
      </c>
      <c r="N67" s="43"/>
      <c r="O67" s="44">
        <f t="shared" si="4"/>
        <v>59293.400653136545</v>
      </c>
      <c r="P67" s="43"/>
      <c r="Q67" s="44">
        <f t="shared" si="5"/>
        <v>60582.387623856906</v>
      </c>
      <c r="R67" s="43"/>
      <c r="S67" s="44">
        <f t="shared" si="6"/>
        <v>61871.374594577268</v>
      </c>
      <c r="T67" s="44"/>
      <c r="U67" s="25"/>
      <c r="V67" s="44">
        <f t="shared" si="7"/>
        <v>56011.325526489207</v>
      </c>
      <c r="W67" s="43"/>
      <c r="X67" s="44">
        <f t="shared" si="8"/>
        <v>57284.310197545783</v>
      </c>
      <c r="Y67" s="43"/>
      <c r="Z67" s="44">
        <f t="shared" si="9"/>
        <v>58557.294868602352</v>
      </c>
      <c r="AA67" s="43"/>
      <c r="AB67" s="44">
        <f t="shared" si="10"/>
        <v>59830.279539658928</v>
      </c>
      <c r="AC67" s="43"/>
      <c r="AD67" s="44">
        <f t="shared" si="11"/>
        <v>61103.264210715497</v>
      </c>
      <c r="AE67" s="26"/>
      <c r="AG67" s="45">
        <f t="shared" si="12"/>
        <v>5</v>
      </c>
      <c r="AH67" s="46">
        <f t="shared" si="13"/>
        <v>61118.138460842762</v>
      </c>
      <c r="AI67" s="43">
        <v>29236.040710617512</v>
      </c>
      <c r="AJ67" s="47">
        <f t="shared" si="14"/>
        <v>31882.097750225254</v>
      </c>
      <c r="AK67" s="43">
        <v>5089.2800000000007</v>
      </c>
      <c r="AL67" s="43">
        <v>4507.5999999999995</v>
      </c>
      <c r="AM67" s="43">
        <v>3465.48</v>
      </c>
      <c r="AN67" s="43">
        <v>4151.2299999999996</v>
      </c>
      <c r="AO67" s="43">
        <v>14668.507750225253</v>
      </c>
    </row>
    <row r="68" spans="1:41">
      <c r="A68" s="37">
        <v>58</v>
      </c>
      <c r="B68" s="37" t="s">
        <v>171</v>
      </c>
      <c r="C68" s="8" t="s">
        <v>172</v>
      </c>
      <c r="D68" s="8" t="s">
        <v>113</v>
      </c>
      <c r="E68" s="43">
        <v>5565.96</v>
      </c>
      <c r="F68" s="43">
        <v>6118.4217560646393</v>
      </c>
      <c r="G68" s="43">
        <v>7052.4151961499247</v>
      </c>
      <c r="H68" s="48">
        <f t="shared" si="0"/>
        <v>61.662051250419609</v>
      </c>
      <c r="I68" s="43">
        <v>7114.0772474003443</v>
      </c>
      <c r="J68" s="41">
        <f t="shared" si="1"/>
        <v>8.7433949271849935E-3</v>
      </c>
      <c r="K68" s="44">
        <f t="shared" si="2"/>
        <v>7052.4151961499247</v>
      </c>
      <c r="L68" s="43"/>
      <c r="M68" s="44">
        <f t="shared" si="3"/>
        <v>7212.6973596987864</v>
      </c>
      <c r="N68" s="43"/>
      <c r="O68" s="44">
        <f t="shared" si="4"/>
        <v>7372.9795232476481</v>
      </c>
      <c r="P68" s="43"/>
      <c r="Q68" s="44">
        <f t="shared" si="5"/>
        <v>7533.2616867965107</v>
      </c>
      <c r="R68" s="43"/>
      <c r="S68" s="44">
        <f t="shared" si="6"/>
        <v>7693.5438503453724</v>
      </c>
      <c r="T68" s="44"/>
      <c r="U68" s="25"/>
      <c r="V68" s="44">
        <f t="shared" si="7"/>
        <v>7114.0772474003443</v>
      </c>
      <c r="W68" s="43"/>
      <c r="X68" s="44">
        <f t="shared" si="8"/>
        <v>7275.7608212048972</v>
      </c>
      <c r="Y68" s="43"/>
      <c r="Z68" s="44">
        <f t="shared" si="9"/>
        <v>7437.444395009451</v>
      </c>
      <c r="AA68" s="43"/>
      <c r="AB68" s="44">
        <f t="shared" si="10"/>
        <v>7599.1279688140039</v>
      </c>
      <c r="AC68" s="43"/>
      <c r="AD68" s="44">
        <f t="shared" si="11"/>
        <v>7760.8115426185577</v>
      </c>
      <c r="AE68" s="26"/>
      <c r="AG68" s="45">
        <f t="shared" si="12"/>
        <v>4.8021159071061508</v>
      </c>
      <c r="AH68" s="46">
        <f t="shared" si="13"/>
        <v>7728.8169352804061</v>
      </c>
      <c r="AI68" s="43">
        <v>5531.8841619177047</v>
      </c>
      <c r="AJ68" s="47">
        <f t="shared" si="14"/>
        <v>2196.9327733627015</v>
      </c>
      <c r="AK68" s="43">
        <v>476.57</v>
      </c>
      <c r="AL68" s="43">
        <v>422.22</v>
      </c>
      <c r="AM68" s="43">
        <v>375.66999999999996</v>
      </c>
      <c r="AN68" s="43">
        <v>289.02</v>
      </c>
      <c r="AO68" s="43">
        <v>633.45277336270158</v>
      </c>
    </row>
    <row r="69" spans="1:41">
      <c r="A69" s="37">
        <v>59</v>
      </c>
      <c r="B69" s="37" t="s">
        <v>173</v>
      </c>
      <c r="C69" s="8" t="s">
        <v>174</v>
      </c>
      <c r="D69" s="8" t="s">
        <v>77</v>
      </c>
      <c r="E69" s="43">
        <v>3646.12</v>
      </c>
      <c r="F69" s="43">
        <v>4549.760866866538</v>
      </c>
      <c r="G69" s="43">
        <v>5592.9740674372551</v>
      </c>
      <c r="H69" s="48">
        <f t="shared" si="0"/>
        <v>128.46682482624692</v>
      </c>
      <c r="I69" s="43">
        <v>5721.4408922635021</v>
      </c>
      <c r="J69" s="41">
        <f t="shared" si="1"/>
        <v>2.2969322453002438E-2</v>
      </c>
      <c r="K69" s="44">
        <f t="shared" si="2"/>
        <v>5592.9740674372551</v>
      </c>
      <c r="L69" s="43"/>
      <c r="M69" s="44">
        <f t="shared" si="3"/>
        <v>5720.0871144244657</v>
      </c>
      <c r="N69" s="43"/>
      <c r="O69" s="44">
        <f t="shared" si="4"/>
        <v>5847.2001614116762</v>
      </c>
      <c r="P69" s="43"/>
      <c r="Q69" s="44">
        <f t="shared" si="5"/>
        <v>5974.3132083988858</v>
      </c>
      <c r="R69" s="43"/>
      <c r="S69" s="44">
        <f t="shared" si="6"/>
        <v>6101.4262553860963</v>
      </c>
      <c r="T69" s="44"/>
      <c r="U69" s="25"/>
      <c r="V69" s="44">
        <f t="shared" si="7"/>
        <v>5721.4408922635021</v>
      </c>
      <c r="W69" s="43"/>
      <c r="X69" s="44">
        <f t="shared" si="8"/>
        <v>5851.4736398149453</v>
      </c>
      <c r="Y69" s="43"/>
      <c r="Z69" s="44">
        <f t="shared" si="9"/>
        <v>5981.5063873663885</v>
      </c>
      <c r="AA69" s="43"/>
      <c r="AB69" s="44">
        <f t="shared" si="10"/>
        <v>6111.5391349178317</v>
      </c>
      <c r="AC69" s="43"/>
      <c r="AD69" s="44">
        <f t="shared" si="11"/>
        <v>6241.5718824692749</v>
      </c>
      <c r="AE69" s="26"/>
      <c r="AG69" s="45">
        <f t="shared" si="12"/>
        <v>4.3787622414389231</v>
      </c>
      <c r="AH69" s="46">
        <f t="shared" si="13"/>
        <v>6160.790629840878</v>
      </c>
      <c r="AI69" s="43">
        <v>3183.0224660269487</v>
      </c>
      <c r="AJ69" s="47">
        <f t="shared" si="14"/>
        <v>2977.7681638139293</v>
      </c>
      <c r="AK69" s="43">
        <v>413.95</v>
      </c>
      <c r="AL69" s="43">
        <v>406.08000000000004</v>
      </c>
      <c r="AM69" s="43">
        <v>388.99</v>
      </c>
      <c r="AN69" s="43">
        <v>386.26</v>
      </c>
      <c r="AO69" s="43">
        <v>1382.4881638139295</v>
      </c>
    </row>
    <row r="70" spans="1:41">
      <c r="A70" s="37">
        <v>60</v>
      </c>
      <c r="B70" s="37" t="s">
        <v>175</v>
      </c>
      <c r="C70" s="8" t="s">
        <v>176</v>
      </c>
      <c r="D70" s="8" t="s">
        <v>47</v>
      </c>
      <c r="E70" s="43">
        <v>1209.21</v>
      </c>
      <c r="F70" s="43">
        <v>1420.2337360838062</v>
      </c>
      <c r="G70" s="43">
        <v>1761.1784558833265</v>
      </c>
      <c r="H70" s="48">
        <f t="shared" si="0"/>
        <v>66.435125235091846</v>
      </c>
      <c r="I70" s="43">
        <v>1827.6135811184183</v>
      </c>
      <c r="J70" s="41">
        <f t="shared" si="1"/>
        <v>3.772197247426072E-2</v>
      </c>
      <c r="K70" s="44">
        <f t="shared" si="2"/>
        <v>1761.1784558833265</v>
      </c>
      <c r="L70" s="43"/>
      <c r="M70" s="44">
        <f t="shared" si="3"/>
        <v>1801.2052389715839</v>
      </c>
      <c r="N70" s="43"/>
      <c r="O70" s="44">
        <f t="shared" si="4"/>
        <v>1841.2320220598413</v>
      </c>
      <c r="P70" s="43"/>
      <c r="Q70" s="44">
        <f t="shared" si="5"/>
        <v>1881.2588051480986</v>
      </c>
      <c r="R70" s="43"/>
      <c r="S70" s="44">
        <f t="shared" si="6"/>
        <v>1921.2855882363563</v>
      </c>
      <c r="T70" s="44"/>
      <c r="U70" s="25"/>
      <c r="V70" s="44">
        <f t="shared" si="7"/>
        <v>1827.6135811184183</v>
      </c>
      <c r="W70" s="43"/>
      <c r="X70" s="44">
        <f t="shared" si="8"/>
        <v>1869.1502534165643</v>
      </c>
      <c r="Y70" s="43"/>
      <c r="Z70" s="44">
        <f t="shared" si="9"/>
        <v>1910.68692571471</v>
      </c>
      <c r="AA70" s="43"/>
      <c r="AB70" s="44">
        <f t="shared" si="10"/>
        <v>1952.223598012856</v>
      </c>
      <c r="AC70" s="43"/>
      <c r="AD70" s="44">
        <f t="shared" si="11"/>
        <v>1993.7602703110019</v>
      </c>
      <c r="AE70" s="26"/>
      <c r="AG70" s="45">
        <f t="shared" si="12"/>
        <v>5</v>
      </c>
      <c r="AH70" s="46">
        <f t="shared" si="13"/>
        <v>2084.3833340437664</v>
      </c>
      <c r="AI70" s="43">
        <v>1236.3539913165059</v>
      </c>
      <c r="AJ70" s="47">
        <f t="shared" si="14"/>
        <v>848.02934272726043</v>
      </c>
      <c r="AK70" s="43">
        <v>136.85</v>
      </c>
      <c r="AL70" s="43">
        <v>136.97</v>
      </c>
      <c r="AM70" s="43">
        <v>136.63</v>
      </c>
      <c r="AN70" s="43">
        <v>161.24</v>
      </c>
      <c r="AO70" s="43">
        <v>276.33934272726037</v>
      </c>
    </row>
    <row r="71" spans="1:41">
      <c r="A71" s="37">
        <v>61</v>
      </c>
      <c r="B71" s="37" t="s">
        <v>177</v>
      </c>
      <c r="C71" s="8" t="s">
        <v>178</v>
      </c>
      <c r="D71" s="8" t="s">
        <v>47</v>
      </c>
      <c r="E71" s="43">
        <v>1519.48</v>
      </c>
      <c r="F71" s="43">
        <v>1750.4861643405161</v>
      </c>
      <c r="G71" s="43">
        <v>2027.9422800804678</v>
      </c>
      <c r="H71" s="48">
        <f t="shared" si="0"/>
        <v>127.56440422730202</v>
      </c>
      <c r="I71" s="43">
        <v>2155.5066843077698</v>
      </c>
      <c r="J71" s="41">
        <f t="shared" si="1"/>
        <v>6.2903370317936427E-2</v>
      </c>
      <c r="K71" s="44">
        <f t="shared" si="2"/>
        <v>2027.9422800804678</v>
      </c>
      <c r="L71" s="43"/>
      <c r="M71" s="44">
        <f t="shared" si="3"/>
        <v>2074.0318773550239</v>
      </c>
      <c r="N71" s="43"/>
      <c r="O71" s="44">
        <f t="shared" si="4"/>
        <v>2120.12147462958</v>
      </c>
      <c r="P71" s="43"/>
      <c r="Q71" s="44">
        <f t="shared" si="5"/>
        <v>2166.2110719041361</v>
      </c>
      <c r="R71" s="43"/>
      <c r="S71" s="44">
        <f t="shared" si="6"/>
        <v>2212.3006691786923</v>
      </c>
      <c r="T71" s="44"/>
      <c r="U71" s="25"/>
      <c r="V71" s="44">
        <f t="shared" si="7"/>
        <v>2155.5066843077698</v>
      </c>
      <c r="W71" s="43"/>
      <c r="X71" s="44">
        <f t="shared" si="8"/>
        <v>2204.4954725874918</v>
      </c>
      <c r="Y71" s="43"/>
      <c r="Z71" s="44">
        <f t="shared" si="9"/>
        <v>2253.4842608672138</v>
      </c>
      <c r="AA71" s="43"/>
      <c r="AB71" s="44">
        <f t="shared" si="10"/>
        <v>2302.4730491469359</v>
      </c>
      <c r="AC71" s="43"/>
      <c r="AD71" s="44">
        <f t="shared" si="11"/>
        <v>2351.4618374266579</v>
      </c>
      <c r="AE71" s="26"/>
      <c r="AG71" s="45">
        <f t="shared" si="12"/>
        <v>2.5136233542531112</v>
      </c>
      <c r="AH71" s="46">
        <f t="shared" si="13"/>
        <v>2229.6572583445181</v>
      </c>
      <c r="AI71" s="43">
        <v>1434.0647862403157</v>
      </c>
      <c r="AJ71" s="47">
        <f t="shared" si="14"/>
        <v>795.59247210420233</v>
      </c>
      <c r="AK71" s="43">
        <v>148.42000000000002</v>
      </c>
      <c r="AL71" s="43">
        <v>157.23999999999998</v>
      </c>
      <c r="AM71" s="43">
        <v>150</v>
      </c>
      <c r="AN71" s="43">
        <v>122.63</v>
      </c>
      <c r="AO71" s="43">
        <v>217.30247210420237</v>
      </c>
    </row>
    <row r="72" spans="1:41">
      <c r="A72" s="37">
        <v>62</v>
      </c>
      <c r="B72" s="37" t="s">
        <v>179</v>
      </c>
      <c r="C72" s="8" t="s">
        <v>180</v>
      </c>
      <c r="D72" s="8" t="s">
        <v>77</v>
      </c>
      <c r="E72" s="43">
        <v>4050.0099999999998</v>
      </c>
      <c r="F72" s="43">
        <v>4518.0880065727097</v>
      </c>
      <c r="G72" s="43">
        <v>4975.7718400928061</v>
      </c>
      <c r="H72" s="48">
        <f t="shared" si="0"/>
        <v>-17.251990839142309</v>
      </c>
      <c r="I72" s="43">
        <v>4958.5198492536638</v>
      </c>
      <c r="J72" s="41">
        <f t="shared" si="1"/>
        <v>-3.4671989378879018E-3</v>
      </c>
      <c r="K72" s="44">
        <f t="shared" si="2"/>
        <v>4975.7718400928061</v>
      </c>
      <c r="L72" s="43"/>
      <c r="M72" s="44">
        <f t="shared" si="3"/>
        <v>5088.8575637312788</v>
      </c>
      <c r="N72" s="43"/>
      <c r="O72" s="44">
        <f t="shared" si="4"/>
        <v>5201.9432873697515</v>
      </c>
      <c r="P72" s="43"/>
      <c r="Q72" s="44">
        <f t="shared" si="5"/>
        <v>5315.0290110082242</v>
      </c>
      <c r="R72" s="43"/>
      <c r="S72" s="44">
        <f t="shared" si="6"/>
        <v>5428.1147346466978</v>
      </c>
      <c r="T72" s="44"/>
      <c r="U72" s="25"/>
      <c r="V72" s="44">
        <f t="shared" si="7"/>
        <v>4958.5198492536638</v>
      </c>
      <c r="W72" s="43"/>
      <c r="X72" s="44">
        <f t="shared" si="8"/>
        <v>5071.2134821912468</v>
      </c>
      <c r="Y72" s="43"/>
      <c r="Z72" s="44">
        <f t="shared" si="9"/>
        <v>5183.9071151288299</v>
      </c>
      <c r="AA72" s="43"/>
      <c r="AB72" s="44">
        <f t="shared" si="10"/>
        <v>5296.6007480664139</v>
      </c>
      <c r="AC72" s="43"/>
      <c r="AD72" s="44">
        <f t="shared" si="11"/>
        <v>5409.2943810039969</v>
      </c>
      <c r="AE72" s="26"/>
      <c r="AG72" s="45">
        <f t="shared" si="12"/>
        <v>5</v>
      </c>
      <c r="AH72" s="46">
        <f t="shared" si="13"/>
        <v>5765.8159947332815</v>
      </c>
      <c r="AI72" s="43">
        <v>2872.708804515833</v>
      </c>
      <c r="AJ72" s="47">
        <f t="shared" si="14"/>
        <v>2893.1071902174485</v>
      </c>
      <c r="AK72" s="43">
        <v>497.56</v>
      </c>
      <c r="AL72" s="43">
        <v>488.96000000000004</v>
      </c>
      <c r="AM72" s="43">
        <v>481.92</v>
      </c>
      <c r="AN72" s="43">
        <v>453.85999999999996</v>
      </c>
      <c r="AO72" s="43">
        <v>970.80719021744858</v>
      </c>
    </row>
    <row r="73" spans="1:41">
      <c r="A73" s="37">
        <v>63</v>
      </c>
      <c r="B73" s="37" t="s">
        <v>181</v>
      </c>
      <c r="C73" s="8" t="s">
        <v>182</v>
      </c>
      <c r="D73" s="8" t="s">
        <v>110</v>
      </c>
      <c r="E73" s="43">
        <v>5331.66</v>
      </c>
      <c r="F73" s="43">
        <v>5566.9526593687879</v>
      </c>
      <c r="G73" s="43">
        <v>5554.4344214948042</v>
      </c>
      <c r="H73" s="48">
        <f t="shared" si="0"/>
        <v>-5.7650966163037083</v>
      </c>
      <c r="I73" s="43">
        <v>5548.6693248785004</v>
      </c>
      <c r="J73" s="41">
        <f t="shared" si="1"/>
        <v>-1.0379268488603761E-3</v>
      </c>
      <c r="K73" s="44">
        <f t="shared" si="2"/>
        <v>5554.4344214948042</v>
      </c>
      <c r="L73" s="43"/>
      <c r="M73" s="44">
        <f t="shared" si="3"/>
        <v>5680.6715674378675</v>
      </c>
      <c r="N73" s="43"/>
      <c r="O73" s="44">
        <f t="shared" si="4"/>
        <v>5806.9087133809317</v>
      </c>
      <c r="P73" s="43"/>
      <c r="Q73" s="44">
        <f t="shared" si="5"/>
        <v>5933.145859323995</v>
      </c>
      <c r="R73" s="43"/>
      <c r="S73" s="44">
        <f t="shared" si="6"/>
        <v>6059.3830052670592</v>
      </c>
      <c r="T73" s="44"/>
      <c r="U73" s="25"/>
      <c r="V73" s="44">
        <f t="shared" si="7"/>
        <v>5548.6693248785004</v>
      </c>
      <c r="W73" s="43"/>
      <c r="X73" s="44">
        <f t="shared" si="8"/>
        <v>5674.7754458984664</v>
      </c>
      <c r="Y73" s="43"/>
      <c r="Z73" s="44">
        <f t="shared" si="9"/>
        <v>5800.8815669184323</v>
      </c>
      <c r="AA73" s="43"/>
      <c r="AB73" s="44">
        <f t="shared" si="10"/>
        <v>5926.9876879383983</v>
      </c>
      <c r="AC73" s="43"/>
      <c r="AD73" s="44">
        <f t="shared" si="11"/>
        <v>6053.0938089583642</v>
      </c>
      <c r="AE73" s="26"/>
      <c r="AG73" s="45">
        <f t="shared" si="12"/>
        <v>3.334872347371717</v>
      </c>
      <c r="AH73" s="46">
        <f t="shared" si="13"/>
        <v>5843.1110196823302</v>
      </c>
      <c r="AI73" s="43">
        <v>3282.6291617982056</v>
      </c>
      <c r="AJ73" s="47">
        <f t="shared" si="14"/>
        <v>2560.4818578841241</v>
      </c>
      <c r="AK73" s="43">
        <v>424.47</v>
      </c>
      <c r="AL73" s="43">
        <v>405.51</v>
      </c>
      <c r="AM73" s="43">
        <v>395.27</v>
      </c>
      <c r="AN73" s="43">
        <v>436.28</v>
      </c>
      <c r="AO73" s="43">
        <v>898.95185788412391</v>
      </c>
    </row>
    <row r="74" spans="1:41">
      <c r="A74" s="37">
        <v>64</v>
      </c>
      <c r="B74" s="37" t="s">
        <v>183</v>
      </c>
      <c r="C74" s="8" t="s">
        <v>184</v>
      </c>
      <c r="D74" s="8" t="s">
        <v>82</v>
      </c>
      <c r="E74" s="43">
        <v>573.05000000000007</v>
      </c>
      <c r="F74" s="43">
        <v>670.41707471856307</v>
      </c>
      <c r="G74" s="43">
        <v>652.62587827777963</v>
      </c>
      <c r="H74" s="48">
        <f t="shared" si="0"/>
        <v>-0.12256950458140636</v>
      </c>
      <c r="I74" s="43">
        <v>652.50330877319823</v>
      </c>
      <c r="J74" s="41">
        <f t="shared" si="1"/>
        <v>-1.8780975235743968E-4</v>
      </c>
      <c r="K74" s="44">
        <f t="shared" si="2"/>
        <v>652.62587827777963</v>
      </c>
      <c r="L74" s="43"/>
      <c r="M74" s="44">
        <f t="shared" si="3"/>
        <v>667.4582846022746</v>
      </c>
      <c r="N74" s="43"/>
      <c r="O74" s="44">
        <f t="shared" si="4"/>
        <v>682.29069092676957</v>
      </c>
      <c r="P74" s="43"/>
      <c r="Q74" s="44">
        <f t="shared" si="5"/>
        <v>697.12309725126465</v>
      </c>
      <c r="R74" s="43"/>
      <c r="S74" s="44">
        <f t="shared" si="6"/>
        <v>711.95550357575962</v>
      </c>
      <c r="T74" s="44"/>
      <c r="U74" s="25"/>
      <c r="V74" s="44">
        <f t="shared" si="7"/>
        <v>652.50330877319823</v>
      </c>
      <c r="W74" s="43"/>
      <c r="X74" s="44">
        <f t="shared" si="8"/>
        <v>667.33292942713456</v>
      </c>
      <c r="Y74" s="43"/>
      <c r="Z74" s="44">
        <f t="shared" si="9"/>
        <v>682.16255008107089</v>
      </c>
      <c r="AA74" s="43"/>
      <c r="AB74" s="44">
        <f t="shared" si="10"/>
        <v>696.99217073500722</v>
      </c>
      <c r="AC74" s="43"/>
      <c r="AD74" s="44">
        <f t="shared" si="11"/>
        <v>711.82179138894355</v>
      </c>
      <c r="AE74" s="26"/>
      <c r="AG74" s="45">
        <f t="shared" si="12"/>
        <v>5</v>
      </c>
      <c r="AH74" s="46">
        <f>AI74+AJ74</f>
        <v>712.8213085671938</v>
      </c>
      <c r="AI74" s="43">
        <v>366.10502040360859</v>
      </c>
      <c r="AJ74" s="47">
        <f t="shared" si="14"/>
        <v>346.7162881635852</v>
      </c>
      <c r="AK74" s="43">
        <v>69.72</v>
      </c>
      <c r="AL74" s="43">
        <v>65.599999999999994</v>
      </c>
      <c r="AM74" s="43">
        <v>64.210000000000008</v>
      </c>
      <c r="AN74" s="43">
        <v>49.809999999999995</v>
      </c>
      <c r="AO74" s="43">
        <v>97.376288163585173</v>
      </c>
    </row>
    <row r="75" spans="1:41">
      <c r="A75" s="37">
        <v>65</v>
      </c>
      <c r="B75" s="37" t="s">
        <v>185</v>
      </c>
      <c r="C75" s="8" t="s">
        <v>186</v>
      </c>
      <c r="D75" s="8" t="s">
        <v>50</v>
      </c>
      <c r="E75" s="43">
        <v>2385.5300000000002</v>
      </c>
      <c r="F75" s="43">
        <v>2983.6055379467402</v>
      </c>
      <c r="G75" s="43">
        <v>3390.6883523333477</v>
      </c>
      <c r="H75" s="48">
        <f t="shared" ref="H75:H89" si="15">I75-G75</f>
        <v>-30.614731392964586</v>
      </c>
      <c r="I75" s="43">
        <v>3360.0736209403831</v>
      </c>
      <c r="J75" s="41">
        <f t="shared" ref="J75:J89" si="16">H75/G75</f>
        <v>-9.0290608312311119E-3</v>
      </c>
      <c r="K75" s="44">
        <f t="shared" ref="K75:K86" si="17">G75</f>
        <v>3390.6883523333477</v>
      </c>
      <c r="L75" s="43"/>
      <c r="M75" s="44">
        <f t="shared" ref="M75:M86" si="18">G75+(G75*$M$4%)</f>
        <v>3467.7494512500148</v>
      </c>
      <c r="N75" s="43"/>
      <c r="O75" s="44">
        <f t="shared" ref="O75:O86" si="19">G75+(G75*$O$4%)</f>
        <v>3544.8105501666814</v>
      </c>
      <c r="P75" s="43"/>
      <c r="Q75" s="44">
        <f t="shared" ref="Q75:Q86" si="20">G75+(G75*$Q$4%)</f>
        <v>3621.8716490833485</v>
      </c>
      <c r="R75" s="43"/>
      <c r="S75" s="44">
        <f t="shared" ref="S75:S86" si="21">G75+G75*$S$4%</f>
        <v>3698.9327480000156</v>
      </c>
      <c r="T75" s="44"/>
      <c r="U75" s="25"/>
      <c r="V75" s="44">
        <f t="shared" ref="V75:V86" si="22">I75</f>
        <v>3360.0736209403831</v>
      </c>
      <c r="W75" s="43"/>
      <c r="X75" s="44">
        <f t="shared" ref="X75:X86" si="23">I75+(I75*$X$4%)</f>
        <v>3436.43893050721</v>
      </c>
      <c r="Y75" s="43"/>
      <c r="Z75" s="44">
        <f t="shared" ref="Z75:Z86" si="24">I75+(I75*$Z$4%)</f>
        <v>3512.8042400740369</v>
      </c>
      <c r="AA75" s="43"/>
      <c r="AB75" s="44">
        <f t="shared" ref="AB75:AB86" si="25">I75+(I75*$AB$4%)</f>
        <v>3589.1695496408638</v>
      </c>
      <c r="AC75" s="43"/>
      <c r="AD75" s="44">
        <f t="shared" ref="AD75:AD86" si="26">I75+I75*$AD$4%</f>
        <v>3665.5348592076907</v>
      </c>
      <c r="AE75" s="26"/>
      <c r="AG75" s="45">
        <f t="shared" ref="AG75:AG89" si="27">IF(AH75&gt;=AD75,5,IF(AH75&lt;V75,1,IF(AH75&gt;=V75,1+(1-(X75-AH75)/(X75-V75)),IF(AH75&gt;=X75,2+(1-(Z75-AH75)/(Z75-X75)),IF(AH75&gt;=Z75,3+(1-(AB75-AH75)/(AB75-Z75)),IF(AH75&gt;=AB75,4+(1-(AD75-AH75)/(AD75-AB75))))))))</f>
        <v>3.4761064296114208</v>
      </c>
      <c r="AH75" s="46">
        <f t="shared" ref="AH75:AH87" si="28">AI75+AJ75</f>
        <v>3549.1622549580698</v>
      </c>
      <c r="AI75" s="43">
        <v>2062.204999422072</v>
      </c>
      <c r="AJ75" s="47">
        <f t="shared" ref="AJ75:AJ87" si="29">SUM(AK75:AO75)</f>
        <v>1486.9572555359978</v>
      </c>
      <c r="AK75" s="43">
        <v>265.96999999999997</v>
      </c>
      <c r="AL75" s="43">
        <v>251.97</v>
      </c>
      <c r="AM75" s="43">
        <v>228.32</v>
      </c>
      <c r="AN75" s="43">
        <v>182.39</v>
      </c>
      <c r="AO75" s="43">
        <v>558.3072555359978</v>
      </c>
    </row>
    <row r="76" spans="1:41">
      <c r="A76" s="37">
        <v>66</v>
      </c>
      <c r="B76" s="37" t="s">
        <v>187</v>
      </c>
      <c r="C76" s="8" t="s">
        <v>188</v>
      </c>
      <c r="D76" s="8" t="s">
        <v>63</v>
      </c>
      <c r="E76" s="43">
        <v>2349.67</v>
      </c>
      <c r="F76" s="43">
        <v>2917.8136379238977</v>
      </c>
      <c r="G76" s="43">
        <v>3656.7497208627901</v>
      </c>
      <c r="H76" s="48">
        <f t="shared" si="15"/>
        <v>8.9954149049940497</v>
      </c>
      <c r="I76" s="43">
        <v>3665.7451357677842</v>
      </c>
      <c r="J76" s="41">
        <f t="shared" si="16"/>
        <v>2.4599482030921247E-3</v>
      </c>
      <c r="K76" s="44">
        <f t="shared" si="17"/>
        <v>3656.7497208627901</v>
      </c>
      <c r="L76" s="43"/>
      <c r="M76" s="44">
        <f t="shared" si="18"/>
        <v>3739.8576690642171</v>
      </c>
      <c r="N76" s="43"/>
      <c r="O76" s="44">
        <f t="shared" si="19"/>
        <v>3822.9656172656441</v>
      </c>
      <c r="P76" s="43"/>
      <c r="Q76" s="44">
        <f t="shared" si="20"/>
        <v>3906.0735654670711</v>
      </c>
      <c r="R76" s="43"/>
      <c r="S76" s="44">
        <f t="shared" si="21"/>
        <v>3989.1815136684982</v>
      </c>
      <c r="T76" s="44"/>
      <c r="U76" s="25"/>
      <c r="V76" s="44">
        <f t="shared" si="22"/>
        <v>3665.7451357677842</v>
      </c>
      <c r="W76" s="43"/>
      <c r="X76" s="44">
        <f t="shared" si="23"/>
        <v>3749.057525217052</v>
      </c>
      <c r="Y76" s="43"/>
      <c r="Z76" s="44">
        <f t="shared" si="24"/>
        <v>3832.3699146663198</v>
      </c>
      <c r="AA76" s="43"/>
      <c r="AB76" s="44">
        <f t="shared" si="25"/>
        <v>3915.6823041155876</v>
      </c>
      <c r="AC76" s="43"/>
      <c r="AD76" s="44">
        <f t="shared" si="26"/>
        <v>3998.9946935648554</v>
      </c>
      <c r="AE76" s="26"/>
      <c r="AG76" s="45">
        <f t="shared" si="27"/>
        <v>5</v>
      </c>
      <c r="AH76" s="46">
        <f t="shared" si="28"/>
        <v>4441.1906653099159</v>
      </c>
      <c r="AI76" s="43">
        <v>2671.9772459113046</v>
      </c>
      <c r="AJ76" s="47">
        <f t="shared" si="29"/>
        <v>1769.2134193986114</v>
      </c>
      <c r="AK76" s="43">
        <v>334.14</v>
      </c>
      <c r="AL76" s="43">
        <v>304.3</v>
      </c>
      <c r="AM76" s="43">
        <v>322.16000000000003</v>
      </c>
      <c r="AN76" s="43">
        <v>294.57</v>
      </c>
      <c r="AO76" s="43">
        <v>514.04341939861138</v>
      </c>
    </row>
    <row r="77" spans="1:41">
      <c r="A77" s="37">
        <v>67</v>
      </c>
      <c r="B77" s="37" t="s">
        <v>189</v>
      </c>
      <c r="C77" s="8" t="s">
        <v>190</v>
      </c>
      <c r="D77" s="8" t="s">
        <v>88</v>
      </c>
      <c r="E77" s="43">
        <v>46535.16</v>
      </c>
      <c r="F77" s="43">
        <v>69994.356880908585</v>
      </c>
      <c r="G77" s="43">
        <v>88600.066640355406</v>
      </c>
      <c r="H77" s="48">
        <f t="shared" si="15"/>
        <v>-1761.624221816106</v>
      </c>
      <c r="I77" s="43">
        <v>86838.4424185393</v>
      </c>
      <c r="J77" s="41">
        <f t="shared" si="16"/>
        <v>-1.9882876939211289E-2</v>
      </c>
      <c r="K77" s="44">
        <f t="shared" si="17"/>
        <v>88600.066640355406</v>
      </c>
      <c r="L77" s="43"/>
      <c r="M77" s="44">
        <f t="shared" si="18"/>
        <v>90613.704518545303</v>
      </c>
      <c r="N77" s="43"/>
      <c r="O77" s="44">
        <f t="shared" si="19"/>
        <v>92627.342396735199</v>
      </c>
      <c r="P77" s="43"/>
      <c r="Q77" s="44">
        <f t="shared" si="20"/>
        <v>94640.980274925096</v>
      </c>
      <c r="R77" s="43"/>
      <c r="S77" s="44">
        <f t="shared" si="21"/>
        <v>96654.618153114992</v>
      </c>
      <c r="T77" s="44"/>
      <c r="U77" s="25"/>
      <c r="V77" s="44">
        <f t="shared" si="22"/>
        <v>86838.4424185393</v>
      </c>
      <c r="W77" s="43"/>
      <c r="X77" s="44">
        <f t="shared" si="23"/>
        <v>88812.04338259701</v>
      </c>
      <c r="Y77" s="43"/>
      <c r="Z77" s="44">
        <f t="shared" si="24"/>
        <v>90785.644346654721</v>
      </c>
      <c r="AA77" s="43"/>
      <c r="AB77" s="44">
        <f t="shared" si="25"/>
        <v>92759.245310712431</v>
      </c>
      <c r="AC77" s="43"/>
      <c r="AD77" s="44">
        <f t="shared" si="26"/>
        <v>94732.846274770141</v>
      </c>
      <c r="AE77" s="26"/>
      <c r="AG77" s="45">
        <f t="shared" si="27"/>
        <v>5</v>
      </c>
      <c r="AH77" s="46">
        <f t="shared" si="28"/>
        <v>97259.149331687455</v>
      </c>
      <c r="AI77" s="43">
        <v>47363.392656349308</v>
      </c>
      <c r="AJ77" s="47">
        <f t="shared" si="29"/>
        <v>49895.756675338147</v>
      </c>
      <c r="AK77" s="43">
        <v>6036.85</v>
      </c>
      <c r="AL77" s="43">
        <v>5786.15</v>
      </c>
      <c r="AM77" s="43">
        <v>4508.32</v>
      </c>
      <c r="AN77" s="43">
        <v>5799.35</v>
      </c>
      <c r="AO77" s="43">
        <v>27765.086675338149</v>
      </c>
    </row>
    <row r="78" spans="1:41">
      <c r="A78" s="37">
        <v>68</v>
      </c>
      <c r="B78" s="37" t="s">
        <v>191</v>
      </c>
      <c r="C78" s="8" t="s">
        <v>192</v>
      </c>
      <c r="D78" s="8" t="s">
        <v>85</v>
      </c>
      <c r="E78" s="43">
        <v>1962.6200000000001</v>
      </c>
      <c r="F78" s="43">
        <v>2072.9650389684289</v>
      </c>
      <c r="G78" s="43">
        <v>1775.656279387561</v>
      </c>
      <c r="H78" s="48">
        <f t="shared" si="15"/>
        <v>401.57925267929159</v>
      </c>
      <c r="I78" s="43">
        <v>2177.2355320668526</v>
      </c>
      <c r="J78" s="41">
        <f t="shared" si="16"/>
        <v>0.22615821391840527</v>
      </c>
      <c r="K78" s="44">
        <f t="shared" si="17"/>
        <v>1775.656279387561</v>
      </c>
      <c r="L78" s="43"/>
      <c r="M78" s="44">
        <f t="shared" si="18"/>
        <v>1816.0121039190965</v>
      </c>
      <c r="N78" s="43"/>
      <c r="O78" s="44">
        <f t="shared" si="19"/>
        <v>1856.367928450632</v>
      </c>
      <c r="P78" s="43"/>
      <c r="Q78" s="44">
        <f t="shared" si="20"/>
        <v>1896.7237529821673</v>
      </c>
      <c r="R78" s="43"/>
      <c r="S78" s="44">
        <f t="shared" si="21"/>
        <v>1937.0795775137028</v>
      </c>
      <c r="T78" s="44"/>
      <c r="U78" s="25"/>
      <c r="V78" s="44">
        <f t="shared" si="22"/>
        <v>2177.2355320668526</v>
      </c>
      <c r="W78" s="43"/>
      <c r="X78" s="44">
        <f t="shared" si="23"/>
        <v>2226.7181577956449</v>
      </c>
      <c r="Y78" s="43"/>
      <c r="Z78" s="44">
        <f t="shared" si="24"/>
        <v>2276.2007835244367</v>
      </c>
      <c r="AA78" s="43"/>
      <c r="AB78" s="44">
        <f t="shared" si="25"/>
        <v>2325.683409253229</v>
      </c>
      <c r="AC78" s="43"/>
      <c r="AD78" s="44">
        <f t="shared" si="26"/>
        <v>2375.1660349820208</v>
      </c>
      <c r="AE78" s="26"/>
      <c r="AG78" s="45">
        <f t="shared" si="27"/>
        <v>5</v>
      </c>
      <c r="AH78" s="46">
        <f t="shared" si="28"/>
        <v>2422.5583784241135</v>
      </c>
      <c r="AI78" s="43">
        <v>1402.6784746509011</v>
      </c>
      <c r="AJ78" s="47">
        <f t="shared" si="29"/>
        <v>1019.8799037732124</v>
      </c>
      <c r="AK78" s="43">
        <v>173.98</v>
      </c>
      <c r="AL78" s="43">
        <v>177.37</v>
      </c>
      <c r="AM78" s="43">
        <v>152.48000000000002</v>
      </c>
      <c r="AN78" s="43">
        <v>153.16</v>
      </c>
      <c r="AO78" s="43">
        <v>362.88990377321238</v>
      </c>
    </row>
    <row r="79" spans="1:41">
      <c r="A79" s="37">
        <v>69</v>
      </c>
      <c r="B79" s="37" t="s">
        <v>193</v>
      </c>
      <c r="C79" s="8" t="s">
        <v>194</v>
      </c>
      <c r="D79" s="8" t="s">
        <v>53</v>
      </c>
      <c r="E79" s="43">
        <v>3987.8600000000006</v>
      </c>
      <c r="F79" s="43">
        <v>4357.1105712398012</v>
      </c>
      <c r="G79" s="43">
        <v>4133.4313985214731</v>
      </c>
      <c r="H79" s="48">
        <f t="shared" si="15"/>
        <v>635.98223927467006</v>
      </c>
      <c r="I79" s="43">
        <v>4769.4136377961431</v>
      </c>
      <c r="J79" s="41">
        <f t="shared" si="16"/>
        <v>0.15386302032305668</v>
      </c>
      <c r="K79" s="44">
        <f t="shared" si="17"/>
        <v>4133.4313985214731</v>
      </c>
      <c r="L79" s="43"/>
      <c r="M79" s="44">
        <f t="shared" si="18"/>
        <v>4227.3730212151431</v>
      </c>
      <c r="N79" s="43"/>
      <c r="O79" s="44">
        <f t="shared" si="19"/>
        <v>4321.3146439088123</v>
      </c>
      <c r="P79" s="43"/>
      <c r="Q79" s="44">
        <f t="shared" si="20"/>
        <v>4415.2562666024824</v>
      </c>
      <c r="R79" s="43"/>
      <c r="S79" s="44">
        <f t="shared" si="21"/>
        <v>4509.1978892961524</v>
      </c>
      <c r="T79" s="44"/>
      <c r="U79" s="25"/>
      <c r="V79" s="44">
        <f t="shared" si="22"/>
        <v>4769.4136377961431</v>
      </c>
      <c r="W79" s="43"/>
      <c r="X79" s="44">
        <f t="shared" si="23"/>
        <v>4877.8094022915102</v>
      </c>
      <c r="Y79" s="43"/>
      <c r="Z79" s="44">
        <f t="shared" si="24"/>
        <v>4986.2051667868773</v>
      </c>
      <c r="AA79" s="43"/>
      <c r="AB79" s="44">
        <f t="shared" si="25"/>
        <v>5094.6009312822434</v>
      </c>
      <c r="AC79" s="43"/>
      <c r="AD79" s="44">
        <f t="shared" si="26"/>
        <v>5202.9966957776105</v>
      </c>
      <c r="AE79" s="26"/>
      <c r="AG79" s="45">
        <f t="shared" si="27"/>
        <v>3.679954813894506</v>
      </c>
      <c r="AH79" s="46">
        <f t="shared" si="28"/>
        <v>5059.9093886612773</v>
      </c>
      <c r="AI79" s="43">
        <v>2495.7661042456475</v>
      </c>
      <c r="AJ79" s="47">
        <f t="shared" si="29"/>
        <v>2564.1432844156302</v>
      </c>
      <c r="AK79" s="43">
        <v>472.12</v>
      </c>
      <c r="AL79" s="43">
        <v>422.77</v>
      </c>
      <c r="AM79" s="43">
        <v>402.82</v>
      </c>
      <c r="AN79" s="43">
        <v>344.9</v>
      </c>
      <c r="AO79" s="43">
        <v>921.53328441562996</v>
      </c>
    </row>
    <row r="80" spans="1:41">
      <c r="A80" s="37">
        <v>70</v>
      </c>
      <c r="B80" s="37" t="s">
        <v>195</v>
      </c>
      <c r="C80" s="8" t="s">
        <v>196</v>
      </c>
      <c r="D80" s="8" t="s">
        <v>53</v>
      </c>
      <c r="E80" s="43">
        <v>292.31</v>
      </c>
      <c r="F80" s="43">
        <v>306.44395132693609</v>
      </c>
      <c r="G80" s="43">
        <v>264.16901673716876</v>
      </c>
      <c r="H80" s="48">
        <f t="shared" si="15"/>
        <v>65.525709703133771</v>
      </c>
      <c r="I80" s="43">
        <v>329.69472644030253</v>
      </c>
      <c r="J80" s="41">
        <f t="shared" si="16"/>
        <v>0.24804464396491907</v>
      </c>
      <c r="K80" s="44">
        <f t="shared" si="17"/>
        <v>264.16901673716876</v>
      </c>
      <c r="L80" s="43"/>
      <c r="M80" s="44">
        <f t="shared" si="18"/>
        <v>270.17285802664986</v>
      </c>
      <c r="N80" s="43"/>
      <c r="O80" s="44">
        <f t="shared" si="19"/>
        <v>276.17669931613096</v>
      </c>
      <c r="P80" s="43"/>
      <c r="Q80" s="44">
        <f t="shared" si="20"/>
        <v>282.18054060561207</v>
      </c>
      <c r="R80" s="43"/>
      <c r="S80" s="44">
        <f t="shared" si="21"/>
        <v>288.18438189509317</v>
      </c>
      <c r="T80" s="44"/>
      <c r="U80" s="25"/>
      <c r="V80" s="44">
        <f t="shared" si="22"/>
        <v>329.69472644030253</v>
      </c>
      <c r="W80" s="43"/>
      <c r="X80" s="44">
        <f t="shared" si="23"/>
        <v>337.18778840485487</v>
      </c>
      <c r="Y80" s="43"/>
      <c r="Z80" s="44">
        <f t="shared" si="24"/>
        <v>344.68085036940721</v>
      </c>
      <c r="AA80" s="43"/>
      <c r="AB80" s="44">
        <f t="shared" si="25"/>
        <v>352.17391233395949</v>
      </c>
      <c r="AC80" s="43"/>
      <c r="AD80" s="44">
        <f t="shared" si="26"/>
        <v>359.66697429851183</v>
      </c>
      <c r="AE80" s="26"/>
      <c r="AG80" s="45">
        <f t="shared" si="27"/>
        <v>3.0867705098646194</v>
      </c>
      <c r="AH80" s="46">
        <f t="shared" si="28"/>
        <v>345.3310271765186</v>
      </c>
      <c r="AI80" s="43">
        <v>208.38850053400051</v>
      </c>
      <c r="AJ80" s="47">
        <f t="shared" si="29"/>
        <v>136.94252664251809</v>
      </c>
      <c r="AK80" s="43">
        <v>23.439999999999998</v>
      </c>
      <c r="AL80" s="43">
        <v>22.18</v>
      </c>
      <c r="AM80" s="43">
        <v>22.84</v>
      </c>
      <c r="AN80" s="43">
        <v>20.459999999999997</v>
      </c>
      <c r="AO80" s="43">
        <v>48.022526642518088</v>
      </c>
    </row>
    <row r="81" spans="1:41">
      <c r="A81" s="37">
        <v>71</v>
      </c>
      <c r="B81" s="37" t="s">
        <v>197</v>
      </c>
      <c r="C81" s="8" t="s">
        <v>198</v>
      </c>
      <c r="D81" s="8" t="s">
        <v>82</v>
      </c>
      <c r="E81" s="43">
        <v>584.32000000000005</v>
      </c>
      <c r="F81" s="43">
        <v>733.4972830255341</v>
      </c>
      <c r="G81" s="43">
        <v>797.17709000922252</v>
      </c>
      <c r="H81" s="48">
        <f t="shared" si="15"/>
        <v>-0.88896197752126227</v>
      </c>
      <c r="I81" s="43">
        <v>796.28812803170126</v>
      </c>
      <c r="J81" s="41">
        <f t="shared" si="16"/>
        <v>-1.1151373874918782E-3</v>
      </c>
      <c r="K81" s="44">
        <f t="shared" si="17"/>
        <v>797.17709000922252</v>
      </c>
      <c r="L81" s="43"/>
      <c r="M81" s="44">
        <f t="shared" si="18"/>
        <v>815.29475114579577</v>
      </c>
      <c r="N81" s="43"/>
      <c r="O81" s="44">
        <f t="shared" si="19"/>
        <v>833.41241228236902</v>
      </c>
      <c r="P81" s="43"/>
      <c r="Q81" s="44">
        <f t="shared" si="20"/>
        <v>851.53007341894227</v>
      </c>
      <c r="R81" s="43"/>
      <c r="S81" s="44">
        <f t="shared" si="21"/>
        <v>869.64773455551551</v>
      </c>
      <c r="T81" s="44"/>
      <c r="U81" s="25"/>
      <c r="V81" s="44">
        <f t="shared" si="22"/>
        <v>796.28812803170126</v>
      </c>
      <c r="W81" s="43"/>
      <c r="X81" s="44">
        <f t="shared" si="23"/>
        <v>814.38558548696722</v>
      </c>
      <c r="Y81" s="43"/>
      <c r="Z81" s="44">
        <f t="shared" si="24"/>
        <v>832.48304294223317</v>
      </c>
      <c r="AA81" s="43"/>
      <c r="AB81" s="44">
        <f t="shared" si="25"/>
        <v>850.58050039749912</v>
      </c>
      <c r="AC81" s="43"/>
      <c r="AD81" s="44">
        <f t="shared" si="26"/>
        <v>868.67795785276508</v>
      </c>
      <c r="AE81" s="26"/>
      <c r="AG81" s="45">
        <f t="shared" si="27"/>
        <v>4.4883340221730545</v>
      </c>
      <c r="AH81" s="46">
        <f t="shared" si="28"/>
        <v>859.41810458773489</v>
      </c>
      <c r="AI81" s="43">
        <v>489.28406225092988</v>
      </c>
      <c r="AJ81" s="47">
        <f t="shared" si="29"/>
        <v>370.13404233680501</v>
      </c>
      <c r="AK81" s="43">
        <v>63.57</v>
      </c>
      <c r="AL81" s="43">
        <v>66.86999999999999</v>
      </c>
      <c r="AM81" s="43">
        <v>63.529999999999994</v>
      </c>
      <c r="AN81" s="43">
        <v>60.199999999999996</v>
      </c>
      <c r="AO81" s="43">
        <v>115.96404233680502</v>
      </c>
    </row>
    <row r="82" spans="1:41">
      <c r="A82" s="37">
        <v>72</v>
      </c>
      <c r="B82" s="37" t="s">
        <v>199</v>
      </c>
      <c r="C82" s="8" t="s">
        <v>200</v>
      </c>
      <c r="D82" s="8" t="s">
        <v>148</v>
      </c>
      <c r="E82" s="43">
        <v>333.93000000000006</v>
      </c>
      <c r="F82" s="43">
        <v>346.98823450125411</v>
      </c>
      <c r="G82" s="43">
        <v>336.09635124472845</v>
      </c>
      <c r="H82" s="48">
        <f t="shared" si="15"/>
        <v>39.918968319243675</v>
      </c>
      <c r="I82" s="43">
        <v>376.01531956397213</v>
      </c>
      <c r="J82" s="41">
        <f t="shared" si="16"/>
        <v>0.11877239420006881</v>
      </c>
      <c r="K82" s="44">
        <f t="shared" si="17"/>
        <v>336.09635124472845</v>
      </c>
      <c r="L82" s="43"/>
      <c r="M82" s="44">
        <f t="shared" si="18"/>
        <v>343.73490468210866</v>
      </c>
      <c r="N82" s="43"/>
      <c r="O82" s="44">
        <f t="shared" si="19"/>
        <v>351.37345811948882</v>
      </c>
      <c r="P82" s="43"/>
      <c r="Q82" s="44">
        <f t="shared" si="20"/>
        <v>359.01201155686903</v>
      </c>
      <c r="R82" s="43"/>
      <c r="S82" s="44">
        <f t="shared" si="21"/>
        <v>366.65056499424924</v>
      </c>
      <c r="T82" s="44"/>
      <c r="U82" s="25"/>
      <c r="V82" s="44">
        <f t="shared" si="22"/>
        <v>376.01531956397213</v>
      </c>
      <c r="W82" s="43"/>
      <c r="X82" s="44">
        <f t="shared" si="23"/>
        <v>384.56112228133514</v>
      </c>
      <c r="Y82" s="43"/>
      <c r="Z82" s="44">
        <f t="shared" si="24"/>
        <v>393.1069249986981</v>
      </c>
      <c r="AA82" s="43"/>
      <c r="AB82" s="44">
        <f t="shared" si="25"/>
        <v>401.65272771606112</v>
      </c>
      <c r="AC82" s="43"/>
      <c r="AD82" s="44">
        <f t="shared" si="26"/>
        <v>410.19853043342414</v>
      </c>
      <c r="AE82" s="26"/>
      <c r="AG82" s="45">
        <f t="shared" si="27"/>
        <v>3.106769334959981</v>
      </c>
      <c r="AH82" s="46">
        <f t="shared" si="28"/>
        <v>394.01935467153021</v>
      </c>
      <c r="AI82" s="43">
        <v>251.0242276715953</v>
      </c>
      <c r="AJ82" s="47">
        <f t="shared" si="29"/>
        <v>142.99512699993488</v>
      </c>
      <c r="AK82" s="43">
        <v>28.630000000000003</v>
      </c>
      <c r="AL82" s="43">
        <v>28.38</v>
      </c>
      <c r="AM82" s="43">
        <v>26.14</v>
      </c>
      <c r="AN82" s="43">
        <v>18.21</v>
      </c>
      <c r="AO82" s="43">
        <v>41.635126999934862</v>
      </c>
    </row>
    <row r="83" spans="1:41">
      <c r="A83" s="37">
        <v>73</v>
      </c>
      <c r="B83" s="37" t="s">
        <v>201</v>
      </c>
      <c r="C83" s="8" t="s">
        <v>202</v>
      </c>
      <c r="D83" s="8" t="s">
        <v>53</v>
      </c>
      <c r="E83" s="43">
        <v>7023.329999999999</v>
      </c>
      <c r="F83" s="43">
        <v>7562.6683533248106</v>
      </c>
      <c r="G83" s="43">
        <v>6058.2932194172135</v>
      </c>
      <c r="H83" s="48">
        <f t="shared" si="15"/>
        <v>2112.8237788239612</v>
      </c>
      <c r="I83" s="43">
        <v>8171.1169982411748</v>
      </c>
      <c r="J83" s="41">
        <f t="shared" si="16"/>
        <v>0.34874901268433611</v>
      </c>
      <c r="K83" s="44">
        <f t="shared" si="17"/>
        <v>6058.2932194172135</v>
      </c>
      <c r="L83" s="43"/>
      <c r="M83" s="44">
        <f t="shared" si="18"/>
        <v>6195.9817016766956</v>
      </c>
      <c r="N83" s="43"/>
      <c r="O83" s="44">
        <f t="shared" si="19"/>
        <v>6333.6701839361776</v>
      </c>
      <c r="P83" s="43"/>
      <c r="Q83" s="44">
        <f t="shared" si="20"/>
        <v>6471.3586661956597</v>
      </c>
      <c r="R83" s="43"/>
      <c r="S83" s="44">
        <f t="shared" si="21"/>
        <v>6609.0471484551417</v>
      </c>
      <c r="T83" s="44"/>
      <c r="U83" s="25"/>
      <c r="V83" s="44">
        <f t="shared" si="22"/>
        <v>8171.1169982411748</v>
      </c>
      <c r="W83" s="43"/>
      <c r="X83" s="44">
        <f t="shared" si="23"/>
        <v>8356.8242027466567</v>
      </c>
      <c r="Y83" s="43"/>
      <c r="Z83" s="44">
        <f t="shared" si="24"/>
        <v>8542.5314072521378</v>
      </c>
      <c r="AA83" s="43"/>
      <c r="AB83" s="44">
        <f t="shared" si="25"/>
        <v>8728.2386117576189</v>
      </c>
      <c r="AC83" s="43"/>
      <c r="AD83" s="44">
        <f t="shared" si="26"/>
        <v>8913.9458162630999</v>
      </c>
      <c r="AE83" s="26"/>
      <c r="AG83" s="45">
        <f t="shared" si="27"/>
        <v>3.0699644877404708</v>
      </c>
      <c r="AH83" s="46">
        <f t="shared" si="28"/>
        <v>8555.5243166850796</v>
      </c>
      <c r="AI83" s="43">
        <v>3906.638688809056</v>
      </c>
      <c r="AJ83" s="47">
        <f t="shared" si="29"/>
        <v>4648.8856278760231</v>
      </c>
      <c r="AK83" s="43">
        <v>734.03</v>
      </c>
      <c r="AL83" s="43">
        <v>659.35</v>
      </c>
      <c r="AM83" s="43">
        <v>590.75</v>
      </c>
      <c r="AN83" s="43">
        <v>780.70999999999992</v>
      </c>
      <c r="AO83" s="43">
        <v>1884.0456278760234</v>
      </c>
    </row>
    <row r="84" spans="1:41">
      <c r="A84" s="37">
        <v>74</v>
      </c>
      <c r="B84" s="37" t="s">
        <v>203</v>
      </c>
      <c r="C84" s="8" t="s">
        <v>204</v>
      </c>
      <c r="D84" s="8" t="s">
        <v>50</v>
      </c>
      <c r="E84" s="43">
        <v>1190.2199999999998</v>
      </c>
      <c r="F84" s="43">
        <v>1295.0929690565513</v>
      </c>
      <c r="G84" s="43">
        <v>1515.6934147958996</v>
      </c>
      <c r="H84" s="48">
        <f t="shared" si="15"/>
        <v>-0.37037306819183868</v>
      </c>
      <c r="I84" s="43">
        <v>1515.3230417277077</v>
      </c>
      <c r="J84" s="41">
        <f t="shared" si="16"/>
        <v>-2.4435882915128482E-4</v>
      </c>
      <c r="K84" s="44">
        <f t="shared" si="17"/>
        <v>1515.6934147958996</v>
      </c>
      <c r="L84" s="43"/>
      <c r="M84" s="44">
        <f t="shared" si="18"/>
        <v>1550.1409924048974</v>
      </c>
      <c r="N84" s="43"/>
      <c r="O84" s="44">
        <f t="shared" si="19"/>
        <v>1584.5885700138949</v>
      </c>
      <c r="P84" s="43"/>
      <c r="Q84" s="44">
        <f t="shared" si="20"/>
        <v>1619.0361476228927</v>
      </c>
      <c r="R84" s="43"/>
      <c r="S84" s="44">
        <f t="shared" si="21"/>
        <v>1653.4837252318905</v>
      </c>
      <c r="T84" s="44"/>
      <c r="U84" s="25"/>
      <c r="V84" s="44">
        <f t="shared" si="22"/>
        <v>1515.3230417277077</v>
      </c>
      <c r="W84" s="43"/>
      <c r="X84" s="44">
        <f t="shared" si="23"/>
        <v>1549.7622017669737</v>
      </c>
      <c r="Y84" s="43"/>
      <c r="Z84" s="44">
        <f t="shared" si="24"/>
        <v>1584.2013618062399</v>
      </c>
      <c r="AA84" s="43"/>
      <c r="AB84" s="44">
        <f t="shared" si="25"/>
        <v>1618.6405218455059</v>
      </c>
      <c r="AC84" s="43"/>
      <c r="AD84" s="44">
        <f t="shared" si="26"/>
        <v>1653.0796818847721</v>
      </c>
      <c r="AE84" s="26"/>
      <c r="AG84" s="45">
        <f t="shared" si="27"/>
        <v>5</v>
      </c>
      <c r="AH84" s="46">
        <f t="shared" si="28"/>
        <v>1850.3510457571342</v>
      </c>
      <c r="AI84" s="43">
        <v>888.83871963369018</v>
      </c>
      <c r="AJ84" s="47">
        <f t="shared" si="29"/>
        <v>961.51232612344393</v>
      </c>
      <c r="AK84" s="43">
        <v>165.47</v>
      </c>
      <c r="AL84" s="43">
        <v>172.32999999999998</v>
      </c>
      <c r="AM84" s="43">
        <v>151.99</v>
      </c>
      <c r="AN84" s="43">
        <v>186.47</v>
      </c>
      <c r="AO84" s="43">
        <v>285.25232612344394</v>
      </c>
    </row>
    <row r="85" spans="1:41">
      <c r="A85" s="37">
        <v>75</v>
      </c>
      <c r="B85" s="37" t="s">
        <v>205</v>
      </c>
      <c r="C85" s="8" t="s">
        <v>206</v>
      </c>
      <c r="D85" s="8" t="s">
        <v>69</v>
      </c>
      <c r="E85" s="43">
        <v>567.75</v>
      </c>
      <c r="F85" s="43">
        <v>662.47641236381855</v>
      </c>
      <c r="G85" s="43">
        <v>914.68841877567104</v>
      </c>
      <c r="H85" s="48">
        <f t="shared" si="15"/>
        <v>-0.44298217688390196</v>
      </c>
      <c r="I85" s="43">
        <v>914.24543659878714</v>
      </c>
      <c r="J85" s="41">
        <f t="shared" si="16"/>
        <v>-4.8429844282585598E-4</v>
      </c>
      <c r="K85" s="44">
        <f t="shared" si="17"/>
        <v>914.68841877567104</v>
      </c>
      <c r="L85" s="43"/>
      <c r="M85" s="44">
        <f t="shared" si="18"/>
        <v>935.47679192966359</v>
      </c>
      <c r="N85" s="43"/>
      <c r="O85" s="44">
        <f t="shared" si="19"/>
        <v>956.26516508365603</v>
      </c>
      <c r="P85" s="43"/>
      <c r="Q85" s="44">
        <f t="shared" si="20"/>
        <v>977.05353823764858</v>
      </c>
      <c r="R85" s="43"/>
      <c r="S85" s="44">
        <f t="shared" si="21"/>
        <v>997.84191139164113</v>
      </c>
      <c r="T85" s="44"/>
      <c r="U85" s="25"/>
      <c r="V85" s="44">
        <f t="shared" si="22"/>
        <v>914.24543659878714</v>
      </c>
      <c r="W85" s="43"/>
      <c r="X85" s="44">
        <f t="shared" si="23"/>
        <v>935.02374197603228</v>
      </c>
      <c r="Y85" s="43"/>
      <c r="Z85" s="44">
        <f t="shared" si="24"/>
        <v>955.80204735327743</v>
      </c>
      <c r="AA85" s="43"/>
      <c r="AB85" s="44">
        <f t="shared" si="25"/>
        <v>976.58035273052258</v>
      </c>
      <c r="AC85" s="43"/>
      <c r="AD85" s="44">
        <f t="shared" si="26"/>
        <v>997.35865810776784</v>
      </c>
      <c r="AE85" s="26"/>
      <c r="AG85" s="45">
        <f t="shared" si="27"/>
        <v>5</v>
      </c>
      <c r="AH85" s="46">
        <f t="shared" si="28"/>
        <v>1046.1175232257692</v>
      </c>
      <c r="AI85" s="43">
        <v>628.51642962747371</v>
      </c>
      <c r="AJ85" s="47">
        <f t="shared" si="29"/>
        <v>417.60109359829551</v>
      </c>
      <c r="AK85" s="43">
        <v>88.62</v>
      </c>
      <c r="AL85" s="43">
        <v>82.51</v>
      </c>
      <c r="AM85" s="43">
        <v>79.39</v>
      </c>
      <c r="AN85" s="43">
        <v>64.03</v>
      </c>
      <c r="AO85" s="43">
        <v>103.05109359829552</v>
      </c>
    </row>
    <row r="86" spans="1:41">
      <c r="A86" s="37">
        <v>76</v>
      </c>
      <c r="B86" s="37" t="s">
        <v>207</v>
      </c>
      <c r="C86" s="8" t="s">
        <v>208</v>
      </c>
      <c r="D86" s="8" t="s">
        <v>148</v>
      </c>
      <c r="E86" s="43">
        <v>5104.7899999999991</v>
      </c>
      <c r="F86" s="43">
        <v>5536.0297594992708</v>
      </c>
      <c r="G86" s="43">
        <v>4977.5250372909759</v>
      </c>
      <c r="H86" s="48">
        <f t="shared" si="15"/>
        <v>762.4591541017744</v>
      </c>
      <c r="I86" s="43">
        <v>5739.9841913927503</v>
      </c>
      <c r="J86" s="41">
        <f t="shared" si="16"/>
        <v>0.15318037546562371</v>
      </c>
      <c r="K86" s="44">
        <f t="shared" si="17"/>
        <v>4977.5250372909759</v>
      </c>
      <c r="L86" s="43"/>
      <c r="M86" s="44">
        <f t="shared" si="18"/>
        <v>5090.650606320316</v>
      </c>
      <c r="N86" s="43"/>
      <c r="O86" s="44">
        <f t="shared" si="19"/>
        <v>5203.776175349657</v>
      </c>
      <c r="P86" s="43"/>
      <c r="Q86" s="44">
        <f t="shared" si="20"/>
        <v>5316.9017443789971</v>
      </c>
      <c r="R86" s="43"/>
      <c r="S86" s="44">
        <f t="shared" si="21"/>
        <v>5430.0273134083372</v>
      </c>
      <c r="T86" s="44"/>
      <c r="U86" s="25"/>
      <c r="V86" s="44">
        <f t="shared" si="22"/>
        <v>5739.9841913927503</v>
      </c>
      <c r="W86" s="43"/>
      <c r="X86" s="44">
        <f t="shared" si="23"/>
        <v>5870.4383775607675</v>
      </c>
      <c r="Y86" s="43"/>
      <c r="Z86" s="44">
        <f t="shared" si="24"/>
        <v>6000.8925637287848</v>
      </c>
      <c r="AA86" s="43"/>
      <c r="AB86" s="44">
        <f t="shared" si="25"/>
        <v>6131.3467498968012</v>
      </c>
      <c r="AC86" s="43"/>
      <c r="AD86" s="44">
        <f t="shared" si="26"/>
        <v>6261.8009360648184</v>
      </c>
      <c r="AE86" s="26"/>
      <c r="AG86" s="45">
        <f t="shared" si="27"/>
        <v>3.766653933145828</v>
      </c>
      <c r="AH86" s="46">
        <f t="shared" si="28"/>
        <v>6100.9057786498333</v>
      </c>
      <c r="AI86" s="43">
        <v>3716.8982634814834</v>
      </c>
      <c r="AJ86" s="47">
        <f t="shared" si="29"/>
        <v>2384.00751516835</v>
      </c>
      <c r="AK86" s="43">
        <v>485.03</v>
      </c>
      <c r="AL86" s="43">
        <v>454.19000000000005</v>
      </c>
      <c r="AM86" s="43">
        <v>418.2</v>
      </c>
      <c r="AN86" s="43">
        <v>351.92</v>
      </c>
      <c r="AO86" s="43">
        <v>674.66751516834984</v>
      </c>
    </row>
    <row r="87" spans="1:41">
      <c r="A87" s="37">
        <v>77</v>
      </c>
      <c r="B87" s="49" t="s">
        <v>209</v>
      </c>
      <c r="C87" s="50" t="s">
        <v>210</v>
      </c>
      <c r="D87" s="50" t="s">
        <v>210</v>
      </c>
      <c r="E87" s="43">
        <v>630394.8600000001</v>
      </c>
      <c r="F87" s="43">
        <v>734925.09092268557</v>
      </c>
      <c r="G87" s="43">
        <v>883552.2623253247</v>
      </c>
      <c r="H87" s="48">
        <f t="shared" si="15"/>
        <v>-8613.1451358954655</v>
      </c>
      <c r="I87" s="43">
        <v>874939.11718942923</v>
      </c>
      <c r="J87" s="41">
        <f t="shared" si="16"/>
        <v>-9.748314279935711E-3</v>
      </c>
      <c r="K87" s="47">
        <f>K3-K90+K91</f>
        <v>886505.64232532552</v>
      </c>
      <c r="L87" s="43"/>
      <c r="M87" s="47">
        <f>M3-M90+M91</f>
        <v>906653.49783271865</v>
      </c>
      <c r="N87" s="43"/>
      <c r="O87" s="47">
        <f>I2-O90+O91</f>
        <v>926801.3533401126</v>
      </c>
      <c r="P87" s="43"/>
      <c r="Q87" s="47">
        <f>Q3-Q90+Q91</f>
        <v>946949.2088475062</v>
      </c>
      <c r="R87" s="43"/>
      <c r="S87" s="47">
        <f>S3-S90+S91</f>
        <v>967097.06435490062</v>
      </c>
      <c r="T87" s="47"/>
      <c r="U87" s="25"/>
      <c r="V87" s="47">
        <f>V3-V90+V91</f>
        <v>866522.35718942946</v>
      </c>
      <c r="W87" s="43"/>
      <c r="X87" s="47">
        <f>X3-X90+X91</f>
        <v>886216.04712555278</v>
      </c>
      <c r="Y87" s="43"/>
      <c r="Z87" s="47">
        <f>I5-Z90+Z91</f>
        <v>905909.73706167669</v>
      </c>
      <c r="AA87" s="43"/>
      <c r="AB87" s="47">
        <f>AB3-AB90+AB91</f>
        <v>925603.42699779989</v>
      </c>
      <c r="AC87" s="43"/>
      <c r="AD87" s="47">
        <f>AD3-AD90+AD91</f>
        <v>945297.1169339224</v>
      </c>
      <c r="AE87" s="26"/>
      <c r="AG87" s="45">
        <f t="shared" si="27"/>
        <v>5</v>
      </c>
      <c r="AH87" s="46">
        <f t="shared" si="28"/>
        <v>962927.05347534316</v>
      </c>
      <c r="AI87" s="43">
        <v>447625.67199977132</v>
      </c>
      <c r="AJ87" s="47">
        <f t="shared" si="29"/>
        <v>515301.38147557178</v>
      </c>
      <c r="AK87" s="43">
        <v>56983.95</v>
      </c>
      <c r="AL87" s="43">
        <v>59097.58</v>
      </c>
      <c r="AM87" s="43">
        <v>55890.619999999995</v>
      </c>
      <c r="AN87" s="43">
        <v>72746.31</v>
      </c>
      <c r="AO87" s="43">
        <v>270582.92147557181</v>
      </c>
    </row>
    <row r="88" spans="1:41">
      <c r="A88" s="37"/>
      <c r="B88" s="37"/>
      <c r="C88" s="50"/>
      <c r="D88" s="50"/>
      <c r="E88" s="51"/>
      <c r="F88" s="51"/>
      <c r="G88" s="51"/>
      <c r="H88" s="48"/>
      <c r="I88" s="51"/>
      <c r="J88" s="41"/>
      <c r="K88" s="43">
        <f>G87</f>
        <v>883552.2623253247</v>
      </c>
      <c r="L88" s="43"/>
      <c r="M88" s="44">
        <f>G87+(G87*$M$4%)</f>
        <v>903632.99555999122</v>
      </c>
      <c r="N88" s="43"/>
      <c r="O88" s="44">
        <f>G87+(G87*$O$4%)</f>
        <v>923713.72879465763</v>
      </c>
      <c r="P88" s="43"/>
      <c r="Q88" s="44">
        <f>G87+(G87*$Q$4%)</f>
        <v>943794.46202932415</v>
      </c>
      <c r="R88" s="43"/>
      <c r="S88" s="44">
        <f>G87+G87*$S$4%</f>
        <v>963875.19526399055</v>
      </c>
      <c r="T88" s="44"/>
      <c r="U88" s="25"/>
      <c r="V88" s="43">
        <f>I87</f>
        <v>874939.11718942923</v>
      </c>
      <c r="W88" s="43"/>
      <c r="X88" s="44">
        <f>I87+(I87*$X$4%)</f>
        <v>894824.09712555259</v>
      </c>
      <c r="Y88" s="43"/>
      <c r="Z88" s="44">
        <f>I87+(I87*$Z$4%)</f>
        <v>914709.07706167607</v>
      </c>
      <c r="AA88" s="43"/>
      <c r="AB88" s="44">
        <f>I87+(I87*$ACQ$4%)</f>
        <v>874939.11718942923</v>
      </c>
      <c r="AC88" s="43"/>
      <c r="AD88" s="44">
        <f>I87+I87*$AD$4%</f>
        <v>954479.03693392279</v>
      </c>
      <c r="AE88" s="26"/>
      <c r="AG88" s="45"/>
      <c r="AH88" s="52"/>
      <c r="AI88" s="51"/>
      <c r="AJ88" s="47"/>
      <c r="AK88" s="51"/>
      <c r="AL88" s="51"/>
      <c r="AM88" s="51"/>
      <c r="AN88" s="51"/>
      <c r="AO88" s="51"/>
    </row>
    <row r="89" spans="1:41" ht="13.5" thickBot="1">
      <c r="C89" s="8" t="s">
        <v>211</v>
      </c>
      <c r="D89" s="8"/>
      <c r="E89" s="53">
        <f t="shared" ref="E89:F89" si="30">SUM(E11:E87)</f>
        <v>1476015.27</v>
      </c>
      <c r="F89" s="53">
        <f t="shared" si="30"/>
        <v>1816320.5899999999</v>
      </c>
      <c r="G89" s="53">
        <f>SUM(G11:G87)</f>
        <v>2197046.6199999992</v>
      </c>
      <c r="H89" s="48">
        <f t="shared" si="15"/>
        <v>11370.140000000596</v>
      </c>
      <c r="I89" s="53">
        <f>SUM(I11:I87)</f>
        <v>2208416.7599999998</v>
      </c>
      <c r="J89" s="41">
        <f t="shared" si="16"/>
        <v>5.1751928686886942E-3</v>
      </c>
      <c r="K89" s="53">
        <f>SUM(K11:K87)</f>
        <v>2200000</v>
      </c>
      <c r="L89" s="43"/>
      <c r="M89" s="53">
        <f t="shared" ref="M89" si="31">SUM(M11:M87)</f>
        <v>2250000</v>
      </c>
      <c r="N89" s="43"/>
      <c r="O89" s="53">
        <f t="shared" ref="O89" si="32">SUM(O11:O87)</f>
        <v>2300000</v>
      </c>
      <c r="P89" s="43"/>
      <c r="Q89" s="53">
        <f t="shared" ref="Q89" si="33">SUM(Q11:Q87)</f>
        <v>2350000</v>
      </c>
      <c r="R89" s="43"/>
      <c r="S89" s="53">
        <f t="shared" ref="S89" si="34">SUM(S11:S87)</f>
        <v>2400000</v>
      </c>
      <c r="T89" s="43"/>
      <c r="U89" s="54"/>
      <c r="V89" s="53">
        <f>SUM(V11:V87)</f>
        <v>2200000</v>
      </c>
      <c r="W89" s="43"/>
      <c r="X89" s="53">
        <f t="shared" ref="X89" si="35">SUM(X11:X87)</f>
        <v>2250000</v>
      </c>
      <c r="Y89" s="43"/>
      <c r="Z89" s="53">
        <f t="shared" ref="Z89" si="36">SUM(Z11:Z87)</f>
        <v>2300000</v>
      </c>
      <c r="AA89" s="43"/>
      <c r="AB89" s="53">
        <f t="shared" ref="AB89" si="37">SUM(AB11:AB87)</f>
        <v>2350000</v>
      </c>
      <c r="AC89" s="43"/>
      <c r="AD89" s="53">
        <f t="shared" ref="AD89" si="38">SUM(AD11:AD87)</f>
        <v>2400000</v>
      </c>
      <c r="AE89" s="26"/>
      <c r="AG89" s="45">
        <f t="shared" si="27"/>
        <v>5</v>
      </c>
      <c r="AH89" s="55">
        <f t="shared" ref="AH89:AO89" si="39">SUM(AH11:AH87)</f>
        <v>2485651.0099999998</v>
      </c>
      <c r="AI89" s="53">
        <f t="shared" si="39"/>
        <v>1277801.2199999997</v>
      </c>
      <c r="AJ89" s="53">
        <f t="shared" si="39"/>
        <v>1207849.7900000003</v>
      </c>
      <c r="AK89" s="53">
        <f t="shared" si="39"/>
        <v>162226.51</v>
      </c>
      <c r="AL89" s="53">
        <f t="shared" si="39"/>
        <v>156838.03000000003</v>
      </c>
      <c r="AM89" s="53">
        <f t="shared" si="39"/>
        <v>145507.32000000007</v>
      </c>
      <c r="AN89" s="53">
        <f t="shared" si="39"/>
        <v>149774.05000000002</v>
      </c>
      <c r="AO89" s="53">
        <f t="shared" si="39"/>
        <v>593503.88000000024</v>
      </c>
    </row>
    <row r="90" spans="1:41" s="4" customFormat="1" ht="14.25" thickTop="1" thickBot="1">
      <c r="E90" s="5"/>
      <c r="F90" s="5"/>
      <c r="G90" s="56"/>
      <c r="H90" s="57"/>
      <c r="I90" s="56"/>
      <c r="J90" s="57">
        <f>J89/G89</f>
        <v>2.3555225554060825E-9</v>
      </c>
      <c r="K90" s="58">
        <f>SUM(K11:K12,K13:K50,K51,K52:K66,K67:K74,K75:K86)+K88</f>
        <v>2197046.6199999992</v>
      </c>
      <c r="L90" s="57">
        <f>L89/G89</f>
        <v>0</v>
      </c>
      <c r="M90" s="58">
        <f>SUM(M11:M12,M13:M50,M51,M52:M66,M67:M74,M75:M86)+M88</f>
        <v>2246979.4977272726</v>
      </c>
      <c r="N90" s="57">
        <f>N89/M89</f>
        <v>0</v>
      </c>
      <c r="O90" s="58">
        <f>SUM(O11:O12,O13:O50,O51,O52:O66,O67:O74,O75:O86)+O88</f>
        <v>2296912.375454545</v>
      </c>
      <c r="P90" s="57"/>
      <c r="Q90" s="58">
        <f>SUM(Q11:Q12,Q13:Q50,Q51,Q52:Q66,Q67:Q74,Q75:Q86)+Q88</f>
        <v>2346845.2531818179</v>
      </c>
      <c r="R90" s="57"/>
      <c r="S90" s="58">
        <f>SUM(S11:S12,S13:S50,S51,S52:S66,S67:S74,S75:S86)+S88</f>
        <v>2396778.1309090899</v>
      </c>
      <c r="T90" s="58"/>
      <c r="U90" s="59"/>
      <c r="V90" s="60">
        <f>SUM(V11:V12,V13:V50,V51,V52:V66,V67:V74,V75:V86)+V88</f>
        <v>2208416.7599999998</v>
      </c>
      <c r="W90" s="61">
        <f>W89/Q89</f>
        <v>0</v>
      </c>
      <c r="X90" s="60">
        <f>SUM(X11:X12,X13:X50,X51,X52:X66,X67:X74,X75:X86)+X88</f>
        <v>2258608.0499999998</v>
      </c>
      <c r="Y90" s="61">
        <f>Y89/X89</f>
        <v>0</v>
      </c>
      <c r="Z90" s="60">
        <f>SUM(Z11:Z12,Z13:Z50,Z51,Z52:Z66,Z67:Z74,Z75:Z86)+Z88</f>
        <v>2308799.3399999994</v>
      </c>
      <c r="AA90" s="61"/>
      <c r="AB90" s="60">
        <f>SUM(AB11:AB12,AB13:AB50,AB51,AB52:AB66,AB67:AB74,AB75:AB86)+AB88</f>
        <v>2299335.6901916293</v>
      </c>
      <c r="AC90" s="61"/>
      <c r="AD90" s="60">
        <f>SUM(AD11:AD12,AD13:AD50,AD51,AD52:AD66,AD67:AD74,AD75:AD86)+AD88</f>
        <v>2409181.9200000004</v>
      </c>
      <c r="AE90" s="62"/>
      <c r="AI90" s="56"/>
      <c r="AK90" s="56"/>
      <c r="AL90" s="56"/>
      <c r="AM90" s="56"/>
      <c r="AN90" s="56"/>
      <c r="AO90" s="56"/>
    </row>
    <row r="91" spans="1:41" s="4" customFormat="1">
      <c r="C91" s="63"/>
      <c r="D91" s="63"/>
      <c r="E91" s="2"/>
      <c r="F91" s="2"/>
      <c r="K91" s="58">
        <f>K88</f>
        <v>883552.2623253247</v>
      </c>
      <c r="M91" s="58">
        <f>M88</f>
        <v>903632.99555999122</v>
      </c>
      <c r="O91" s="58">
        <f>O88</f>
        <v>923713.72879465763</v>
      </c>
      <c r="Q91" s="58">
        <f>Q88</f>
        <v>943794.46202932415</v>
      </c>
      <c r="S91" s="58">
        <f>S88</f>
        <v>963875.19526399055</v>
      </c>
      <c r="T91" s="58"/>
      <c r="V91" s="58">
        <f>V88</f>
        <v>874939.11718942923</v>
      </c>
      <c r="X91" s="58">
        <f>X88</f>
        <v>894824.09712555259</v>
      </c>
      <c r="Z91" s="58">
        <f>Z88</f>
        <v>914709.07706167607</v>
      </c>
      <c r="AB91" s="58">
        <f>AB88</f>
        <v>874939.11718942923</v>
      </c>
      <c r="AD91" s="58">
        <f>AD88</f>
        <v>954479.03693392279</v>
      </c>
      <c r="AG91" s="64" t="s">
        <v>212</v>
      </c>
      <c r="AH91" s="65">
        <f>AH89-Z89</f>
        <v>185651.00999999978</v>
      </c>
    </row>
    <row r="92" spans="1:41" s="4" customFormat="1">
      <c r="E92" s="2"/>
      <c r="F92" s="2"/>
      <c r="V92" s="66">
        <f>(V86*10)/12</f>
        <v>4783.3201594939592</v>
      </c>
      <c r="W92" s="67"/>
      <c r="X92" s="66">
        <f t="shared" ref="X92" si="40">(X86*10)/12</f>
        <v>4892.0319813006399</v>
      </c>
      <c r="Y92" s="67"/>
      <c r="Z92" s="66">
        <f t="shared" ref="Z92" si="41">(Z86*10)/12</f>
        <v>5000.7438031073207</v>
      </c>
      <c r="AA92" s="67"/>
      <c r="AB92" s="66">
        <f t="shared" ref="AB92" si="42">(AB86*10)/12</f>
        <v>5109.4556249140014</v>
      </c>
      <c r="AC92" s="67"/>
      <c r="AD92" s="66">
        <f t="shared" ref="AD92" si="43">(AD86*10)/12</f>
        <v>5218.1674467206822</v>
      </c>
      <c r="AG92" s="64" t="s">
        <v>213</v>
      </c>
      <c r="AH92" s="68">
        <f>AH89-AD89</f>
        <v>85651.009999999776</v>
      </c>
    </row>
    <row r="94" spans="1:41">
      <c r="H94" s="2" t="s">
        <v>214</v>
      </c>
      <c r="J94" s="2" t="s">
        <v>215</v>
      </c>
    </row>
    <row r="95" spans="1:41">
      <c r="G95" s="69" t="s">
        <v>216</v>
      </c>
    </row>
    <row r="96" spans="1:41">
      <c r="G96" s="70" t="s">
        <v>217</v>
      </c>
      <c r="H96" s="427" t="s">
        <v>218</v>
      </c>
      <c r="I96" s="427"/>
      <c r="J96" s="427"/>
      <c r="K96" s="427"/>
      <c r="L96" s="427"/>
      <c r="M96" s="427"/>
      <c r="N96" s="427"/>
      <c r="O96" s="427"/>
      <c r="P96" s="427"/>
      <c r="Q96" s="427"/>
      <c r="R96" s="427"/>
      <c r="S96" s="427"/>
      <c r="T96" s="427"/>
      <c r="U96" s="427"/>
      <c r="V96" s="427"/>
      <c r="W96" s="427"/>
      <c r="X96" s="427"/>
      <c r="Y96" s="427"/>
      <c r="Z96" s="427"/>
      <c r="AA96" s="427"/>
      <c r="AB96" s="427"/>
      <c r="AC96" s="427"/>
      <c r="AD96" s="427"/>
    </row>
    <row r="97" spans="7:30">
      <c r="G97" s="70"/>
      <c r="H97" s="70" t="s">
        <v>219</v>
      </c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</row>
    <row r="98" spans="7:30">
      <c r="G98" s="70"/>
      <c r="H98" s="70" t="s">
        <v>220</v>
      </c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</row>
    <row r="99" spans="7:30">
      <c r="G99" s="70"/>
      <c r="H99" s="70" t="s">
        <v>221</v>
      </c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</row>
    <row r="100" spans="7:30"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</row>
    <row r="101" spans="7:30">
      <c r="G101" s="70" t="s">
        <v>222</v>
      </c>
      <c r="H101" s="70" t="s">
        <v>223</v>
      </c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</row>
    <row r="102" spans="7:30"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</row>
    <row r="103" spans="7:30">
      <c r="G103" s="70" t="s">
        <v>224</v>
      </c>
      <c r="H103" s="70" t="s">
        <v>225</v>
      </c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</row>
  </sheetData>
  <mergeCells count="57">
    <mergeCell ref="F7:F8"/>
    <mergeCell ref="A7:A10"/>
    <mergeCell ref="B7:B10"/>
    <mergeCell ref="C7:C10"/>
    <mergeCell ref="D7:D10"/>
    <mergeCell ref="E7:E8"/>
    <mergeCell ref="AD7:AD8"/>
    <mergeCell ref="G7:G8"/>
    <mergeCell ref="I7:I8"/>
    <mergeCell ref="K7:K8"/>
    <mergeCell ref="M7:M8"/>
    <mergeCell ref="O7:O8"/>
    <mergeCell ref="Q7:Q8"/>
    <mergeCell ref="S7:S8"/>
    <mergeCell ref="V7:V8"/>
    <mergeCell ref="X7:X8"/>
    <mergeCell ref="Z7:Z8"/>
    <mergeCell ref="AB7:AB8"/>
    <mergeCell ref="AO7:AO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AI7:AI8"/>
    <mergeCell ref="AJ7:AJ8"/>
    <mergeCell ref="AK7:AK8"/>
    <mergeCell ref="AL7:AL8"/>
    <mergeCell ref="AM7:AM8"/>
    <mergeCell ref="AN7:AN8"/>
    <mergeCell ref="AA9:AA10"/>
    <mergeCell ref="N9:N10"/>
    <mergeCell ref="O9:O10"/>
    <mergeCell ref="P9:P10"/>
    <mergeCell ref="Q9:Q10"/>
    <mergeCell ref="R9:R10"/>
    <mergeCell ref="S9:S10"/>
    <mergeCell ref="AL9:AL10"/>
    <mergeCell ref="AM9:AM10"/>
    <mergeCell ref="AN9:AN10"/>
    <mergeCell ref="AO9:AO10"/>
    <mergeCell ref="H96:AD96"/>
    <mergeCell ref="AB9:AB10"/>
    <mergeCell ref="AC9:AC10"/>
    <mergeCell ref="AD9:AD10"/>
    <mergeCell ref="AI9:AI10"/>
    <mergeCell ref="AJ9:AJ10"/>
    <mergeCell ref="AK9:AK10"/>
    <mergeCell ref="V9:V10"/>
    <mergeCell ref="W9:W10"/>
    <mergeCell ref="X9:X10"/>
    <mergeCell ref="Y9:Y10"/>
    <mergeCell ref="Z9:Z10"/>
  </mergeCells>
  <conditionalFormatting sqref="AG11:AG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7.8740157480315001E-2" right="7.8740157480315001E-2" top="0.196850393700787" bottom="0.196850393700787" header="0.2" footer="0.2"/>
  <pageSetup paperSize="9" scale="55" fitToWidth="2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2"/>
  <sheetViews>
    <sheetView zoomScale="82" zoomScaleNormal="82" workbookViewId="0">
      <pane xSplit="3" ySplit="9" topLeftCell="U64" activePane="bottomRight" state="frozen"/>
      <selection activeCell="AT82" sqref="AT82"/>
      <selection pane="topRight" activeCell="AT82" sqref="AT82"/>
      <selection pane="bottomLeft" activeCell="AT82" sqref="AT82"/>
      <selection pane="bottomRight" activeCell="X88" sqref="V88:X88"/>
    </sheetView>
  </sheetViews>
  <sheetFormatPr defaultColWidth="9.125" defaultRowHeight="13.5" customHeight="1"/>
  <cols>
    <col min="1" max="1" width="5.75" style="2" customWidth="1"/>
    <col min="2" max="2" width="9.375" style="5" customWidth="1"/>
    <col min="3" max="3" width="20.875" style="2" bestFit="1" customWidth="1"/>
    <col min="4" max="4" width="29.375" style="71" bestFit="1" customWidth="1"/>
    <col min="5" max="7" width="15.25" style="2" customWidth="1"/>
    <col min="8" max="8" width="15" style="2" customWidth="1"/>
    <col min="9" max="13" width="9.25" style="2" customWidth="1"/>
    <col min="14" max="19" width="9.625" style="2" customWidth="1"/>
    <col min="20" max="20" width="13.125" style="2" bestFit="1" customWidth="1"/>
    <col min="21" max="21" width="3.25" style="2" customWidth="1"/>
    <col min="22" max="26" width="11.375" style="2" customWidth="1"/>
    <col min="27" max="27" width="15.25" style="1" customWidth="1"/>
    <col min="28" max="28" width="13.125" style="69" customWidth="1"/>
    <col min="29" max="29" width="16.625" style="2" customWidth="1"/>
    <col min="30" max="30" width="3.875" style="2" customWidth="1"/>
    <col min="31" max="35" width="11.375" style="2" customWidth="1"/>
    <col min="36" max="36" width="15.25" style="2" bestFit="1" customWidth="1"/>
    <col min="37" max="37" width="15.25" style="2" customWidth="1"/>
    <col min="38" max="38" width="13.125" style="69" customWidth="1"/>
    <col min="39" max="39" width="16.625" style="2" customWidth="1"/>
    <col min="40" max="41" width="15.25" style="111" customWidth="1"/>
    <col min="42" max="42" width="15" style="2" customWidth="1"/>
    <col min="43" max="43" width="12.125" style="2" bestFit="1" customWidth="1"/>
    <col min="44" max="16384" width="9.125" style="2"/>
  </cols>
  <sheetData>
    <row r="1" spans="1:43" ht="13.5" customHeight="1">
      <c r="A1" s="1" t="s">
        <v>226</v>
      </c>
      <c r="AA1" s="16"/>
      <c r="AC1" s="5"/>
      <c r="AD1" s="5"/>
      <c r="AM1" s="5"/>
      <c r="AP1" s="1" t="s">
        <v>2</v>
      </c>
    </row>
    <row r="2" spans="1:43" ht="13.5" customHeight="1">
      <c r="B2" s="2"/>
      <c r="D2" s="72"/>
      <c r="E2" s="24"/>
      <c r="F2" s="24"/>
      <c r="G2" s="24"/>
      <c r="H2" s="24"/>
      <c r="Q2" s="4"/>
      <c r="R2" s="4"/>
      <c r="S2" s="4"/>
      <c r="T2" s="4"/>
      <c r="U2" s="4"/>
      <c r="V2" s="4"/>
      <c r="W2" s="4"/>
      <c r="X2" s="4"/>
      <c r="Y2" s="4"/>
      <c r="Z2" s="4"/>
      <c r="AA2" s="73"/>
      <c r="AC2" s="74"/>
      <c r="AD2" s="74"/>
      <c r="AE2" s="4"/>
      <c r="AF2" s="4"/>
      <c r="AG2" s="4"/>
      <c r="AH2" s="4"/>
      <c r="AI2" s="4"/>
      <c r="AJ2" s="6"/>
      <c r="AK2" s="6"/>
      <c r="AM2" s="74"/>
      <c r="AN2" s="112"/>
      <c r="AO2" s="112"/>
      <c r="AP2" s="28" t="s">
        <v>227</v>
      </c>
    </row>
    <row r="3" spans="1:43" ht="13.5" customHeight="1">
      <c r="B3" s="2"/>
      <c r="D3" s="72"/>
      <c r="E3" s="24"/>
      <c r="F3" s="24"/>
      <c r="G3" s="24"/>
      <c r="H3" s="24"/>
      <c r="Q3" s="4"/>
      <c r="R3" s="4"/>
      <c r="S3" s="4"/>
      <c r="T3" s="4"/>
      <c r="U3" s="4"/>
      <c r="V3" s="7" t="s">
        <v>228</v>
      </c>
      <c r="W3" s="8" t="s">
        <v>229</v>
      </c>
      <c r="X3" s="4"/>
      <c r="Y3" s="4"/>
      <c r="Z3" s="4"/>
      <c r="AA3" s="73"/>
      <c r="AC3" s="74"/>
      <c r="AD3" s="74"/>
      <c r="AE3" s="7" t="s">
        <v>228</v>
      </c>
      <c r="AF3" s="8" t="s">
        <v>229</v>
      </c>
      <c r="AG3" s="4"/>
      <c r="AH3" s="4"/>
      <c r="AI3" s="4"/>
      <c r="AJ3" s="6"/>
      <c r="AK3" s="6"/>
      <c r="AM3" s="74"/>
      <c r="AN3" s="112"/>
      <c r="AO3" s="112"/>
      <c r="AP3" s="28"/>
    </row>
    <row r="4" spans="1:43" ht="13.5" customHeight="1">
      <c r="B4" s="2"/>
      <c r="D4" s="72"/>
      <c r="E4" s="24"/>
      <c r="F4" s="24"/>
      <c r="G4" s="24"/>
      <c r="H4" s="24"/>
      <c r="Q4" s="4"/>
      <c r="R4" s="4"/>
      <c r="S4" s="4"/>
      <c r="T4" s="4"/>
      <c r="U4" s="4"/>
      <c r="V4" s="7" t="s">
        <v>230</v>
      </c>
      <c r="W4" s="8" t="s">
        <v>231</v>
      </c>
      <c r="X4" s="4"/>
      <c r="Y4" s="4"/>
      <c r="Z4" s="4"/>
      <c r="AA4" s="73"/>
      <c r="AC4" s="74"/>
      <c r="AD4" s="74"/>
      <c r="AE4" s="7" t="s">
        <v>230</v>
      </c>
      <c r="AF4" s="8" t="s">
        <v>231</v>
      </c>
      <c r="AG4" s="4"/>
      <c r="AH4" s="4"/>
      <c r="AI4" s="4"/>
      <c r="AJ4" s="6"/>
      <c r="AK4" s="6"/>
      <c r="AM4" s="74"/>
      <c r="AN4" s="112"/>
      <c r="AO4" s="112"/>
      <c r="AP4" s="28"/>
    </row>
    <row r="5" spans="1:43" ht="13.5" customHeight="1">
      <c r="A5" s="7" t="s">
        <v>8</v>
      </c>
      <c r="B5" s="37"/>
      <c r="C5" s="8"/>
      <c r="D5" s="72"/>
      <c r="E5" s="15"/>
      <c r="F5" s="15"/>
      <c r="G5" s="15"/>
      <c r="V5" s="7" t="s">
        <v>232</v>
      </c>
      <c r="W5" s="8" t="s">
        <v>233</v>
      </c>
      <c r="AA5" s="5" t="s">
        <v>234</v>
      </c>
      <c r="AC5" s="5"/>
      <c r="AD5" s="5"/>
      <c r="AE5" s="7" t="s">
        <v>232</v>
      </c>
      <c r="AF5" s="8" t="s">
        <v>235</v>
      </c>
      <c r="AJ5" s="5" t="s">
        <v>234</v>
      </c>
      <c r="AK5" s="5"/>
      <c r="AM5" s="5"/>
      <c r="AN5" s="113"/>
      <c r="AO5" s="113"/>
    </row>
    <row r="6" spans="1:43" ht="13.5" customHeight="1">
      <c r="A6" s="7" t="s">
        <v>8</v>
      </c>
      <c r="B6" s="37"/>
      <c r="C6" s="8"/>
      <c r="D6" s="72"/>
      <c r="E6" s="24" t="s">
        <v>11</v>
      </c>
      <c r="F6" s="24" t="s">
        <v>11</v>
      </c>
      <c r="G6" s="24" t="s">
        <v>11</v>
      </c>
      <c r="H6" s="24" t="s">
        <v>11</v>
      </c>
      <c r="Q6" s="4"/>
      <c r="R6" s="4"/>
      <c r="S6" s="4"/>
      <c r="T6" s="4"/>
      <c r="U6" s="4"/>
      <c r="V6" s="4"/>
      <c r="W6" s="4"/>
      <c r="X6" s="4"/>
      <c r="Y6" s="4"/>
      <c r="Z6" s="4"/>
      <c r="AA6" s="75" t="s">
        <v>236</v>
      </c>
      <c r="AC6" s="5"/>
      <c r="AD6" s="5"/>
      <c r="AE6" s="4"/>
      <c r="AF6" s="4"/>
      <c r="AG6" s="4"/>
      <c r="AH6" s="4"/>
      <c r="AI6" s="4"/>
      <c r="AJ6" s="30" t="s">
        <v>237</v>
      </c>
      <c r="AK6" s="30" t="s">
        <v>238</v>
      </c>
      <c r="AM6" s="5"/>
      <c r="AN6" s="112">
        <v>11</v>
      </c>
      <c r="AO6" s="112">
        <v>12</v>
      </c>
      <c r="AP6" s="28" t="s">
        <v>239</v>
      </c>
    </row>
    <row r="7" spans="1:43" ht="13.5" customHeight="1">
      <c r="A7" s="431" t="s">
        <v>23</v>
      </c>
      <c r="B7" s="431" t="s">
        <v>24</v>
      </c>
      <c r="C7" s="431" t="s">
        <v>25</v>
      </c>
      <c r="D7" s="431" t="s">
        <v>26</v>
      </c>
      <c r="E7" s="429" t="s">
        <v>27</v>
      </c>
      <c r="F7" s="429" t="s">
        <v>28</v>
      </c>
      <c r="G7" s="429" t="s">
        <v>240</v>
      </c>
      <c r="H7" s="429" t="s">
        <v>36</v>
      </c>
      <c r="I7" s="34"/>
      <c r="J7" s="34"/>
      <c r="K7" s="34"/>
      <c r="L7" s="34"/>
      <c r="M7" s="34"/>
      <c r="N7" s="34"/>
      <c r="O7" s="34"/>
      <c r="P7" s="34"/>
      <c r="V7" s="76" t="s">
        <v>241</v>
      </c>
      <c r="W7" s="76"/>
      <c r="X7" s="76"/>
      <c r="Y7" s="76"/>
      <c r="Z7" s="76"/>
      <c r="AA7" s="429" t="s">
        <v>242</v>
      </c>
      <c r="AB7" s="77" t="s">
        <v>243</v>
      </c>
      <c r="AC7" s="76" t="s">
        <v>2</v>
      </c>
      <c r="AE7" s="78" t="s">
        <v>244</v>
      </c>
      <c r="AF7" s="78"/>
      <c r="AG7" s="78"/>
      <c r="AH7" s="78"/>
      <c r="AI7" s="78"/>
      <c r="AJ7" s="429" t="s">
        <v>242</v>
      </c>
      <c r="AK7" s="429" t="s">
        <v>242</v>
      </c>
      <c r="AL7" s="77" t="s">
        <v>243</v>
      </c>
      <c r="AM7" s="110" t="s">
        <v>2</v>
      </c>
      <c r="AN7" s="432" t="s">
        <v>242</v>
      </c>
      <c r="AO7" s="432" t="s">
        <v>242</v>
      </c>
    </row>
    <row r="8" spans="1:43" ht="13.5" customHeight="1">
      <c r="A8" s="431"/>
      <c r="B8" s="431"/>
      <c r="C8" s="431"/>
      <c r="D8" s="431"/>
      <c r="E8" s="429"/>
      <c r="F8" s="429"/>
      <c r="G8" s="429"/>
      <c r="H8" s="429"/>
      <c r="I8" s="34"/>
      <c r="J8" s="34"/>
      <c r="K8" s="34"/>
      <c r="L8" s="34"/>
      <c r="M8" s="34"/>
      <c r="N8" s="34"/>
      <c r="O8" s="34"/>
      <c r="P8" s="34"/>
      <c r="R8" s="79" t="s">
        <v>38</v>
      </c>
      <c r="T8" s="5" t="s">
        <v>245</v>
      </c>
      <c r="V8" s="2" t="s">
        <v>246</v>
      </c>
      <c r="W8" s="2" t="s">
        <v>247</v>
      </c>
      <c r="X8" s="2" t="s">
        <v>248</v>
      </c>
      <c r="Y8" s="2" t="s">
        <v>249</v>
      </c>
      <c r="Z8" s="2" t="s">
        <v>250</v>
      </c>
      <c r="AA8" s="429"/>
      <c r="AB8" s="77" t="s">
        <v>241</v>
      </c>
      <c r="AC8" s="76" t="s">
        <v>241</v>
      </c>
      <c r="AE8" s="2" t="s">
        <v>251</v>
      </c>
      <c r="AF8" s="2" t="s">
        <v>252</v>
      </c>
      <c r="AG8" s="2" t="s">
        <v>253</v>
      </c>
      <c r="AH8" s="2" t="s">
        <v>254</v>
      </c>
      <c r="AI8" s="2" t="s">
        <v>255</v>
      </c>
      <c r="AJ8" s="429"/>
      <c r="AK8" s="429"/>
      <c r="AL8" s="77" t="s">
        <v>244</v>
      </c>
      <c r="AM8" s="110" t="s">
        <v>244</v>
      </c>
      <c r="AN8" s="432"/>
      <c r="AO8" s="432"/>
    </row>
    <row r="9" spans="1:43" ht="13.5" customHeight="1">
      <c r="A9" s="431"/>
      <c r="B9" s="431"/>
      <c r="C9" s="431"/>
      <c r="D9" s="431"/>
      <c r="E9" s="33" t="s">
        <v>10</v>
      </c>
      <c r="F9" s="33" t="s">
        <v>10</v>
      </c>
      <c r="G9" s="33" t="s">
        <v>10</v>
      </c>
      <c r="H9" s="33" t="s">
        <v>10</v>
      </c>
      <c r="I9" s="80" t="s">
        <v>256</v>
      </c>
      <c r="J9" s="80" t="s">
        <v>257</v>
      </c>
      <c r="K9" s="80" t="s">
        <v>258</v>
      </c>
      <c r="L9" s="81" t="s">
        <v>259</v>
      </c>
      <c r="M9" s="82" t="s">
        <v>260</v>
      </c>
      <c r="N9" s="83" t="s">
        <v>261</v>
      </c>
      <c r="O9" s="83" t="s">
        <v>262</v>
      </c>
      <c r="P9" s="83" t="s">
        <v>263</v>
      </c>
      <c r="Q9" s="84" t="s">
        <v>264</v>
      </c>
      <c r="R9" s="85" t="s">
        <v>265</v>
      </c>
      <c r="S9" s="86" t="s">
        <v>266</v>
      </c>
      <c r="T9" s="87">
        <v>2560</v>
      </c>
      <c r="V9" s="88" t="s">
        <v>10</v>
      </c>
      <c r="W9" s="88" t="s">
        <v>10</v>
      </c>
      <c r="X9" s="88" t="s">
        <v>10</v>
      </c>
      <c r="Y9" s="88" t="s">
        <v>10</v>
      </c>
      <c r="Z9" s="88" t="s">
        <v>10</v>
      </c>
      <c r="AA9" s="33" t="s">
        <v>10</v>
      </c>
      <c r="AB9" s="89"/>
      <c r="AC9" s="33"/>
      <c r="AD9" s="33"/>
      <c r="AE9" s="88" t="s">
        <v>10</v>
      </c>
      <c r="AF9" s="88" t="s">
        <v>10</v>
      </c>
      <c r="AG9" s="88" t="s">
        <v>10</v>
      </c>
      <c r="AH9" s="88" t="s">
        <v>10</v>
      </c>
      <c r="AI9" s="88" t="s">
        <v>10</v>
      </c>
      <c r="AJ9" s="33" t="s">
        <v>10</v>
      </c>
      <c r="AK9" s="33" t="s">
        <v>10</v>
      </c>
      <c r="AL9" s="89"/>
      <c r="AM9" s="33"/>
      <c r="AN9" s="114" t="s">
        <v>10</v>
      </c>
      <c r="AO9" s="114" t="s">
        <v>10</v>
      </c>
    </row>
    <row r="10" spans="1:43" ht="13.5" customHeight="1">
      <c r="A10" s="37">
        <v>0</v>
      </c>
      <c r="B10" s="49" t="s">
        <v>209</v>
      </c>
      <c r="C10" s="50" t="s">
        <v>210</v>
      </c>
      <c r="D10" s="50" t="s">
        <v>210</v>
      </c>
      <c r="E10" s="43">
        <v>630394.8600000001</v>
      </c>
      <c r="F10" s="43">
        <v>734925.09092268557</v>
      </c>
      <c r="G10" s="43">
        <v>874939.11718942923</v>
      </c>
      <c r="H10" s="52">
        <v>962927.05347534316</v>
      </c>
      <c r="I10" s="90">
        <f t="shared" ref="I10:K25" si="0">(F10-E10)/E10</f>
        <v>0.16581707363966364</v>
      </c>
      <c r="J10" s="90">
        <f t="shared" si="0"/>
        <v>0.19051469053935621</v>
      </c>
      <c r="K10" s="90">
        <f t="shared" si="0"/>
        <v>0.10056463879287733</v>
      </c>
      <c r="L10" s="91">
        <f t="shared" ref="L10:L73" si="1">AVERAGE(I10:K10)</f>
        <v>0.15229880099063239</v>
      </c>
      <c r="M10" s="90">
        <f t="shared" ref="M10:M73" si="2">IF(L10&lt;0,0,IF(L10&lt;0.1,L10,IF(L10&gt;=0.1,0.1)))</f>
        <v>0.1</v>
      </c>
      <c r="N10" s="52">
        <v>0</v>
      </c>
      <c r="O10" s="52">
        <v>0</v>
      </c>
      <c r="P10" s="52">
        <v>0</v>
      </c>
      <c r="Q10" s="52">
        <v>0</v>
      </c>
      <c r="R10" s="52"/>
      <c r="S10" s="90">
        <f t="shared" ref="S10:S73" si="3">SUM(M10:Q10)-R10</f>
        <v>0.1</v>
      </c>
      <c r="T10" s="92">
        <f t="shared" ref="T10:T27" si="4">H10+(H10*S10)</f>
        <v>1059219.7588228774</v>
      </c>
      <c r="U10" s="52"/>
      <c r="V10" s="52">
        <v>67955.000699852972</v>
      </c>
      <c r="W10" s="52">
        <v>78564.724537344649</v>
      </c>
      <c r="X10" s="52">
        <v>95875.164007689746</v>
      </c>
      <c r="Y10" s="52">
        <v>74471.60656179252</v>
      </c>
      <c r="Z10" s="52">
        <v>66825.026633804489</v>
      </c>
      <c r="AA10" s="93">
        <f t="shared" ref="AA10:AA73" si="5">SUM(V10:Z10)</f>
        <v>383691.52244048438</v>
      </c>
      <c r="AB10" s="94">
        <f t="shared" ref="AB10:AB73" si="6">(T10*5)/12</f>
        <v>441341.56617619889</v>
      </c>
      <c r="AC10" s="95" t="str">
        <f t="shared" ref="AC10:AC73" si="7">IF(AA10&gt;=AB10,"ผ่าน","ไม่ผ่าน")</f>
        <v>ไม่ผ่าน</v>
      </c>
      <c r="AD10" s="95"/>
      <c r="AE10" s="52">
        <v>69947.186350463133</v>
      </c>
      <c r="AF10" s="52">
        <v>84047.940337755921</v>
      </c>
      <c r="AG10" s="52">
        <v>79889.777371317963</v>
      </c>
      <c r="AH10" s="52">
        <v>79153.987551702638</v>
      </c>
      <c r="AI10" s="52">
        <v>117276.18521463862</v>
      </c>
      <c r="AJ10" s="96">
        <f>SUM(AE10:AI10)</f>
        <v>430315.07682587823</v>
      </c>
      <c r="AK10" s="96">
        <f>AJ10+AA10</f>
        <v>814006.59926636261</v>
      </c>
      <c r="AL10" s="94">
        <f>(T10*10)/12</f>
        <v>882683.13235239778</v>
      </c>
      <c r="AM10" s="95" t="str">
        <f t="shared" ref="AM10:AM73" si="8">IF(AK10&gt;=AL10,"ผ่าน","ไม่ผ่าน")</f>
        <v>ไม่ผ่าน</v>
      </c>
      <c r="AN10" s="115"/>
      <c r="AO10" s="115"/>
      <c r="AP10" s="46">
        <f t="shared" ref="AP10:AP73" si="9">AO10+AA10+AJ10+AN10</f>
        <v>814006.59926636261</v>
      </c>
      <c r="AQ10" s="52"/>
    </row>
    <row r="11" spans="1:43" ht="13.5" customHeight="1">
      <c r="A11" s="37">
        <v>1</v>
      </c>
      <c r="B11" s="37" t="s">
        <v>39</v>
      </c>
      <c r="C11" s="8" t="s">
        <v>40</v>
      </c>
      <c r="D11" s="97" t="s">
        <v>41</v>
      </c>
      <c r="E11" s="43">
        <v>57836.5</v>
      </c>
      <c r="F11" s="43">
        <v>81072.068958373551</v>
      </c>
      <c r="G11" s="43">
        <v>91948.890148339677</v>
      </c>
      <c r="H11" s="52">
        <v>97676.828582585586</v>
      </c>
      <c r="I11" s="90">
        <f t="shared" si="0"/>
        <v>0.40174576536224615</v>
      </c>
      <c r="J11" s="90">
        <f t="shared" si="0"/>
        <v>0.13416237342543741</v>
      </c>
      <c r="K11" s="90">
        <f t="shared" si="0"/>
        <v>6.2294807745967538E-2</v>
      </c>
      <c r="L11" s="91">
        <f t="shared" si="1"/>
        <v>0.19940098217788371</v>
      </c>
      <c r="M11" s="90">
        <f t="shared" si="2"/>
        <v>0.1</v>
      </c>
      <c r="N11" s="90">
        <v>1.4999999999999999E-2</v>
      </c>
      <c r="O11" s="52">
        <v>0</v>
      </c>
      <c r="P11" s="52">
        <v>0</v>
      </c>
      <c r="Q11" s="52">
        <v>0</v>
      </c>
      <c r="R11" s="52"/>
      <c r="S11" s="90">
        <f t="shared" si="3"/>
        <v>0.115</v>
      </c>
      <c r="T11" s="92">
        <f t="shared" si="4"/>
        <v>108909.66386958293</v>
      </c>
      <c r="U11" s="52"/>
      <c r="V11" s="52">
        <v>8261.1617661504897</v>
      </c>
      <c r="W11" s="52">
        <v>9814.0918898568762</v>
      </c>
      <c r="X11" s="52">
        <v>11408.357253074275</v>
      </c>
      <c r="Y11" s="52">
        <v>10379.815888477806</v>
      </c>
      <c r="Z11" s="52">
        <v>9367.4193785331336</v>
      </c>
      <c r="AA11" s="93">
        <f t="shared" si="5"/>
        <v>49230.846176092571</v>
      </c>
      <c r="AB11" s="94">
        <f t="shared" si="6"/>
        <v>45379.026612326219</v>
      </c>
      <c r="AC11" s="95" t="str">
        <f t="shared" si="7"/>
        <v>ผ่าน</v>
      </c>
      <c r="AD11" s="95"/>
      <c r="AE11" s="52">
        <v>8854.0325141266694</v>
      </c>
      <c r="AF11" s="52">
        <v>8117.723116772735</v>
      </c>
      <c r="AG11" s="52">
        <v>6731.7538055345776</v>
      </c>
      <c r="AH11" s="52">
        <v>6335.528961001266</v>
      </c>
      <c r="AI11" s="52">
        <v>8552.4605826817169</v>
      </c>
      <c r="AJ11" s="96">
        <f t="shared" ref="AJ11:AJ74" si="10">SUM(AE11:AI11)</f>
        <v>38591.498980116965</v>
      </c>
      <c r="AK11" s="96">
        <f t="shared" ref="AK11:AK74" si="11">AJ11+AA11</f>
        <v>87822.345156209543</v>
      </c>
      <c r="AL11" s="94">
        <f t="shared" ref="AL11:AL74" si="12">(T11*10)/12</f>
        <v>90758.053224652438</v>
      </c>
      <c r="AM11" s="95" t="str">
        <f t="shared" si="8"/>
        <v>ไม่ผ่าน</v>
      </c>
      <c r="AN11" s="115"/>
      <c r="AO11" s="115"/>
      <c r="AP11" s="46">
        <f t="shared" si="9"/>
        <v>87822.345156209543</v>
      </c>
      <c r="AQ11" s="52"/>
    </row>
    <row r="12" spans="1:43" ht="13.5" customHeight="1">
      <c r="A12" s="37">
        <v>2</v>
      </c>
      <c r="B12" s="37" t="s">
        <v>42</v>
      </c>
      <c r="C12" s="8" t="s">
        <v>43</v>
      </c>
      <c r="D12" s="72" t="s">
        <v>44</v>
      </c>
      <c r="E12" s="43">
        <v>20004.939999999999</v>
      </c>
      <c r="F12" s="43">
        <v>21071.443294958823</v>
      </c>
      <c r="G12" s="43">
        <v>24275.245249126419</v>
      </c>
      <c r="H12" s="52">
        <v>25888.336070429046</v>
      </c>
      <c r="I12" s="90">
        <f t="shared" si="0"/>
        <v>5.3311996684760068E-2</v>
      </c>
      <c r="J12" s="90">
        <f t="shared" si="0"/>
        <v>0.15204473226255372</v>
      </c>
      <c r="K12" s="90">
        <f t="shared" si="0"/>
        <v>6.645003190485485E-2</v>
      </c>
      <c r="L12" s="91">
        <f t="shared" si="1"/>
        <v>9.0602253617389536E-2</v>
      </c>
      <c r="M12" s="90">
        <f t="shared" si="2"/>
        <v>9.0602253617389536E-2</v>
      </c>
      <c r="N12" s="90">
        <v>1.4999999999999999E-2</v>
      </c>
      <c r="O12" s="52">
        <v>0</v>
      </c>
      <c r="P12" s="52">
        <v>0</v>
      </c>
      <c r="Q12" s="90">
        <v>1.4999999999999999E-2</v>
      </c>
      <c r="R12" s="98">
        <v>1.4999999999999999E-2</v>
      </c>
      <c r="S12" s="90">
        <f t="shared" si="3"/>
        <v>0.10560225361738954</v>
      </c>
      <c r="T12" s="92">
        <f t="shared" si="4"/>
        <v>28622.202701870709</v>
      </c>
      <c r="U12" s="52"/>
      <c r="V12" s="52">
        <v>2236.5292244488346</v>
      </c>
      <c r="W12" s="52">
        <v>2695.9375222250169</v>
      </c>
      <c r="X12" s="52">
        <v>3748.4090039938637</v>
      </c>
      <c r="Y12" s="52">
        <v>2565.5437978543509</v>
      </c>
      <c r="Z12" s="52">
        <v>2354.2990207392481</v>
      </c>
      <c r="AA12" s="93">
        <f t="shared" si="5"/>
        <v>13600.718569261315</v>
      </c>
      <c r="AB12" s="94">
        <f t="shared" si="6"/>
        <v>11925.917792446127</v>
      </c>
      <c r="AC12" s="95" t="str">
        <f t="shared" si="7"/>
        <v>ผ่าน</v>
      </c>
      <c r="AD12" s="95"/>
      <c r="AE12" s="52">
        <v>2192.8255455699696</v>
      </c>
      <c r="AF12" s="52">
        <v>2148.2354446248028</v>
      </c>
      <c r="AG12" s="52">
        <v>1691.7574510092097</v>
      </c>
      <c r="AH12" s="52">
        <v>1674.0023241962308</v>
      </c>
      <c r="AI12" s="52">
        <v>1930.4230270235935</v>
      </c>
      <c r="AJ12" s="96">
        <f t="shared" si="10"/>
        <v>9637.2437924238056</v>
      </c>
      <c r="AK12" s="96">
        <f t="shared" si="11"/>
        <v>23237.96236168512</v>
      </c>
      <c r="AL12" s="94">
        <f t="shared" si="12"/>
        <v>23851.835584892255</v>
      </c>
      <c r="AM12" s="95" t="str">
        <f t="shared" si="8"/>
        <v>ไม่ผ่าน</v>
      </c>
      <c r="AN12" s="115"/>
      <c r="AO12" s="115"/>
      <c r="AP12" s="46">
        <f t="shared" si="9"/>
        <v>23237.96236168512</v>
      </c>
      <c r="AQ12" s="52"/>
    </row>
    <row r="13" spans="1:43" ht="13.5" customHeight="1">
      <c r="A13" s="37">
        <v>3</v>
      </c>
      <c r="B13" s="37" t="s">
        <v>45</v>
      </c>
      <c r="C13" s="8" t="s">
        <v>46</v>
      </c>
      <c r="D13" s="72" t="s">
        <v>47</v>
      </c>
      <c r="E13" s="43">
        <v>13651.45</v>
      </c>
      <c r="F13" s="43">
        <v>16951.291128927671</v>
      </c>
      <c r="G13" s="43">
        <v>21749.187343901096</v>
      </c>
      <c r="H13" s="52">
        <v>23131.310168728232</v>
      </c>
      <c r="I13" s="90">
        <f t="shared" si="0"/>
        <v>0.24172092553740956</v>
      </c>
      <c r="J13" s="90">
        <f t="shared" si="0"/>
        <v>0.28304016363601547</v>
      </c>
      <c r="K13" s="90">
        <f t="shared" si="0"/>
        <v>6.3548251388561003E-2</v>
      </c>
      <c r="L13" s="91">
        <f t="shared" si="1"/>
        <v>0.19610311352066201</v>
      </c>
      <c r="M13" s="90">
        <f t="shared" si="2"/>
        <v>0.1</v>
      </c>
      <c r="N13" s="90">
        <v>1.4999999999999999E-2</v>
      </c>
      <c r="O13" s="52">
        <v>0</v>
      </c>
      <c r="P13" s="52">
        <v>0</v>
      </c>
      <c r="Q13" s="52">
        <v>0</v>
      </c>
      <c r="R13" s="52"/>
      <c r="S13" s="90">
        <f t="shared" si="3"/>
        <v>0.115</v>
      </c>
      <c r="T13" s="92">
        <f t="shared" si="4"/>
        <v>25791.410838131978</v>
      </c>
      <c r="U13" s="52"/>
      <c r="V13" s="52">
        <v>2703.3980808394881</v>
      </c>
      <c r="W13" s="52">
        <v>2739.4588990863135</v>
      </c>
      <c r="X13" s="52">
        <v>3492.5586030664108</v>
      </c>
      <c r="Y13" s="52">
        <v>1649.0607429027013</v>
      </c>
      <c r="Z13" s="52">
        <v>1842.0817650579506</v>
      </c>
      <c r="AA13" s="93">
        <f t="shared" si="5"/>
        <v>12426.558090952863</v>
      </c>
      <c r="AB13" s="94">
        <f t="shared" si="6"/>
        <v>10746.421182554992</v>
      </c>
      <c r="AC13" s="95" t="str">
        <f t="shared" si="7"/>
        <v>ผ่าน</v>
      </c>
      <c r="AD13" s="95"/>
      <c r="AE13" s="52">
        <v>1376.3370185253905</v>
      </c>
      <c r="AF13" s="52">
        <v>1847.9422973557441</v>
      </c>
      <c r="AG13" s="52">
        <v>1687.6041081281569</v>
      </c>
      <c r="AH13" s="52">
        <v>1414.0217451835379</v>
      </c>
      <c r="AI13" s="52">
        <v>1723.5302842576366</v>
      </c>
      <c r="AJ13" s="96">
        <f t="shared" si="10"/>
        <v>8049.4354534504655</v>
      </c>
      <c r="AK13" s="96">
        <f t="shared" si="11"/>
        <v>20475.993544403329</v>
      </c>
      <c r="AL13" s="94">
        <f t="shared" si="12"/>
        <v>21492.842365109984</v>
      </c>
      <c r="AM13" s="95" t="str">
        <f t="shared" si="8"/>
        <v>ไม่ผ่าน</v>
      </c>
      <c r="AN13" s="115"/>
      <c r="AO13" s="115"/>
      <c r="AP13" s="46">
        <f t="shared" si="9"/>
        <v>20475.993544403329</v>
      </c>
      <c r="AQ13" s="52"/>
    </row>
    <row r="14" spans="1:43" ht="13.5" customHeight="1">
      <c r="A14" s="37">
        <v>4</v>
      </c>
      <c r="B14" s="37" t="s">
        <v>48</v>
      </c>
      <c r="C14" s="8" t="s">
        <v>49</v>
      </c>
      <c r="D14" s="72" t="s">
        <v>50</v>
      </c>
      <c r="E14" s="43">
        <v>4824.75</v>
      </c>
      <c r="F14" s="43">
        <v>5451.9104023105374</v>
      </c>
      <c r="G14" s="43">
        <v>5653.7806183708462</v>
      </c>
      <c r="H14" s="52">
        <v>5947.5304396610863</v>
      </c>
      <c r="I14" s="90">
        <f t="shared" si="0"/>
        <v>0.12998816566879887</v>
      </c>
      <c r="J14" s="90">
        <f t="shared" si="0"/>
        <v>3.7027427298650321E-2</v>
      </c>
      <c r="K14" s="90">
        <f t="shared" si="0"/>
        <v>5.1956352946514753E-2</v>
      </c>
      <c r="L14" s="91">
        <f t="shared" si="1"/>
        <v>7.2990648637987987E-2</v>
      </c>
      <c r="M14" s="90">
        <f t="shared" si="2"/>
        <v>7.2990648637987987E-2</v>
      </c>
      <c r="N14" s="52">
        <v>0</v>
      </c>
      <c r="O14" s="90">
        <v>1.4999999999999999E-2</v>
      </c>
      <c r="P14" s="52">
        <v>0</v>
      </c>
      <c r="Q14" s="52">
        <v>0</v>
      </c>
      <c r="R14" s="52"/>
      <c r="S14" s="90">
        <f t="shared" si="3"/>
        <v>8.7990648637987987E-2</v>
      </c>
      <c r="T14" s="92">
        <f t="shared" si="4"/>
        <v>6470.8575008410435</v>
      </c>
      <c r="U14" s="52"/>
      <c r="V14" s="52">
        <v>562.53783093470327</v>
      </c>
      <c r="W14" s="52">
        <v>672.78355905917476</v>
      </c>
      <c r="X14" s="52">
        <v>801.91038038570639</v>
      </c>
      <c r="Y14" s="52">
        <v>676.8166519572685</v>
      </c>
      <c r="Z14" s="52">
        <v>558.91507225640737</v>
      </c>
      <c r="AA14" s="93">
        <f t="shared" si="5"/>
        <v>3272.9634945932603</v>
      </c>
      <c r="AB14" s="94">
        <f t="shared" si="6"/>
        <v>2696.1906253504349</v>
      </c>
      <c r="AC14" s="95" t="str">
        <f t="shared" si="7"/>
        <v>ผ่าน</v>
      </c>
      <c r="AD14" s="95"/>
      <c r="AE14" s="52">
        <v>529.97486531130778</v>
      </c>
      <c r="AF14" s="52">
        <v>482.4539010549118</v>
      </c>
      <c r="AG14" s="52">
        <v>428.83861780060965</v>
      </c>
      <c r="AH14" s="52">
        <v>407.28463070848073</v>
      </c>
      <c r="AI14" s="52">
        <v>328.00718198925671</v>
      </c>
      <c r="AJ14" s="96">
        <f t="shared" si="10"/>
        <v>2176.5591968645667</v>
      </c>
      <c r="AK14" s="96">
        <f t="shared" si="11"/>
        <v>5449.522691457827</v>
      </c>
      <c r="AL14" s="94">
        <f t="shared" si="12"/>
        <v>5392.3812507008697</v>
      </c>
      <c r="AM14" s="95" t="str">
        <f t="shared" si="8"/>
        <v>ผ่าน</v>
      </c>
      <c r="AN14" s="115"/>
      <c r="AO14" s="115"/>
      <c r="AP14" s="46">
        <f t="shared" si="9"/>
        <v>5449.522691457827</v>
      </c>
      <c r="AQ14" s="52"/>
    </row>
    <row r="15" spans="1:43" ht="13.5" customHeight="1">
      <c r="A15" s="37">
        <v>5</v>
      </c>
      <c r="B15" s="37" t="s">
        <v>51</v>
      </c>
      <c r="C15" s="8" t="s">
        <v>52</v>
      </c>
      <c r="D15" s="72" t="s">
        <v>53</v>
      </c>
      <c r="E15" s="43">
        <v>2310.27</v>
      </c>
      <c r="F15" s="43">
        <v>2652.8844101909467</v>
      </c>
      <c r="G15" s="43">
        <v>3027.3244404779271</v>
      </c>
      <c r="H15" s="52">
        <v>3620.1653877264434</v>
      </c>
      <c r="I15" s="90">
        <f t="shared" si="0"/>
        <v>0.1483005926540823</v>
      </c>
      <c r="J15" s="90">
        <f t="shared" si="0"/>
        <v>0.14114449496879108</v>
      </c>
      <c r="K15" s="90">
        <f t="shared" si="0"/>
        <v>0.19583000068368092</v>
      </c>
      <c r="L15" s="91">
        <f t="shared" si="1"/>
        <v>0.16175836276885144</v>
      </c>
      <c r="M15" s="90">
        <f t="shared" si="2"/>
        <v>0.1</v>
      </c>
      <c r="N15" s="52">
        <v>0</v>
      </c>
      <c r="O15" s="90">
        <v>1.4999999999999999E-2</v>
      </c>
      <c r="P15" s="52">
        <v>0</v>
      </c>
      <c r="Q15" s="52">
        <v>0</v>
      </c>
      <c r="R15" s="52"/>
      <c r="S15" s="90">
        <f t="shared" si="3"/>
        <v>0.115</v>
      </c>
      <c r="T15" s="92">
        <f t="shared" si="4"/>
        <v>4036.4844073149843</v>
      </c>
      <c r="U15" s="52"/>
      <c r="V15" s="52">
        <v>322.00007070626202</v>
      </c>
      <c r="W15" s="52">
        <v>368.27409174479277</v>
      </c>
      <c r="X15" s="52">
        <v>486.25519488651236</v>
      </c>
      <c r="Y15" s="52">
        <v>373.51746109811586</v>
      </c>
      <c r="Z15" s="52">
        <v>335.54881766482731</v>
      </c>
      <c r="AA15" s="93">
        <f t="shared" si="5"/>
        <v>1885.5956361005101</v>
      </c>
      <c r="AB15" s="94">
        <f t="shared" si="6"/>
        <v>1681.8685030479101</v>
      </c>
      <c r="AC15" s="95" t="str">
        <f t="shared" si="7"/>
        <v>ผ่าน</v>
      </c>
      <c r="AD15" s="95"/>
      <c r="AE15" s="52">
        <v>308.16096616610713</v>
      </c>
      <c r="AF15" s="52">
        <v>298.34586183728391</v>
      </c>
      <c r="AG15" s="52">
        <v>273.03910239425636</v>
      </c>
      <c r="AH15" s="52">
        <v>298.09495079838644</v>
      </c>
      <c r="AI15" s="52">
        <v>272.28194348258126</v>
      </c>
      <c r="AJ15" s="96">
        <f t="shared" si="10"/>
        <v>1449.9228246786151</v>
      </c>
      <c r="AK15" s="96">
        <f t="shared" si="11"/>
        <v>3335.5184607791252</v>
      </c>
      <c r="AL15" s="94">
        <f t="shared" si="12"/>
        <v>3363.7370060958201</v>
      </c>
      <c r="AM15" s="95" t="str">
        <f t="shared" si="8"/>
        <v>ไม่ผ่าน</v>
      </c>
      <c r="AN15" s="115"/>
      <c r="AO15" s="115"/>
      <c r="AP15" s="46">
        <f t="shared" si="9"/>
        <v>3335.5184607791252</v>
      </c>
      <c r="AQ15" s="52"/>
    </row>
    <row r="16" spans="1:43" ht="13.5" customHeight="1">
      <c r="A16" s="37">
        <v>6</v>
      </c>
      <c r="B16" s="37" t="s">
        <v>54</v>
      </c>
      <c r="C16" s="8" t="s">
        <v>55</v>
      </c>
      <c r="D16" s="72" t="s">
        <v>44</v>
      </c>
      <c r="E16" s="43">
        <v>1740.92</v>
      </c>
      <c r="F16" s="43">
        <v>1202.6104656802092</v>
      </c>
      <c r="G16" s="43">
        <v>1416.3754195221161</v>
      </c>
      <c r="H16" s="52">
        <v>1518.1052625349869</v>
      </c>
      <c r="I16" s="90">
        <f t="shared" si="0"/>
        <v>-0.30920980534418058</v>
      </c>
      <c r="J16" s="90">
        <f t="shared" si="0"/>
        <v>0.17775078459923357</v>
      </c>
      <c r="K16" s="90">
        <f t="shared" si="0"/>
        <v>7.1824066988676175E-2</v>
      </c>
      <c r="L16" s="91">
        <f t="shared" si="1"/>
        <v>-1.9878317918756942E-2</v>
      </c>
      <c r="M16" s="90">
        <f t="shared" si="2"/>
        <v>0</v>
      </c>
      <c r="N16" s="52">
        <v>0</v>
      </c>
      <c r="O16" s="52">
        <v>0</v>
      </c>
      <c r="P16" s="90">
        <v>1.4999999999999999E-2</v>
      </c>
      <c r="Q16" s="90">
        <v>1.4999999999999999E-2</v>
      </c>
      <c r="R16" s="98">
        <v>1.4999999999999999E-2</v>
      </c>
      <c r="S16" s="90">
        <f t="shared" si="3"/>
        <v>1.4999999999999999E-2</v>
      </c>
      <c r="T16" s="92">
        <f t="shared" si="4"/>
        <v>1540.8768414730116</v>
      </c>
      <c r="U16" s="52"/>
      <c r="V16" s="52">
        <v>145.17158194555381</v>
      </c>
      <c r="W16" s="52">
        <v>167.12987814909744</v>
      </c>
      <c r="X16" s="52">
        <v>179.97991172955383</v>
      </c>
      <c r="Y16" s="52">
        <v>160.03997909475757</v>
      </c>
      <c r="Z16" s="52">
        <v>151.46704194291456</v>
      </c>
      <c r="AA16" s="93">
        <f t="shared" si="5"/>
        <v>803.78839286187713</v>
      </c>
      <c r="AB16" s="94">
        <f t="shared" si="6"/>
        <v>642.03201728042143</v>
      </c>
      <c r="AC16" s="95" t="str">
        <f t="shared" si="7"/>
        <v>ผ่าน</v>
      </c>
      <c r="AD16" s="95"/>
      <c r="AE16" s="52">
        <v>127.98645607311545</v>
      </c>
      <c r="AF16" s="52">
        <v>102.51035882304562</v>
      </c>
      <c r="AG16" s="52">
        <v>97.015177924049425</v>
      </c>
      <c r="AH16" s="52">
        <v>91.831512427099469</v>
      </c>
      <c r="AI16" s="52">
        <v>117.85308935232995</v>
      </c>
      <c r="AJ16" s="96">
        <f t="shared" si="10"/>
        <v>537.19659459963987</v>
      </c>
      <c r="AK16" s="96">
        <f t="shared" si="11"/>
        <v>1340.984987461517</v>
      </c>
      <c r="AL16" s="94">
        <f t="shared" si="12"/>
        <v>1284.0640345608429</v>
      </c>
      <c r="AM16" s="95" t="str">
        <f t="shared" si="8"/>
        <v>ผ่าน</v>
      </c>
      <c r="AN16" s="115"/>
      <c r="AO16" s="115"/>
      <c r="AP16" s="46">
        <f t="shared" si="9"/>
        <v>1340.984987461517</v>
      </c>
      <c r="AQ16" s="52"/>
    </row>
    <row r="17" spans="1:43" ht="13.5" customHeight="1">
      <c r="A17" s="37">
        <v>7</v>
      </c>
      <c r="B17" s="37" t="s">
        <v>56</v>
      </c>
      <c r="C17" s="8" t="s">
        <v>57</v>
      </c>
      <c r="D17" s="72" t="s">
        <v>41</v>
      </c>
      <c r="E17" s="43">
        <v>3011.4199999999992</v>
      </c>
      <c r="F17" s="43">
        <v>3790.7184863731413</v>
      </c>
      <c r="G17" s="43">
        <v>4302.2039297949705</v>
      </c>
      <c r="H17" s="52">
        <v>4595.4909184252028</v>
      </c>
      <c r="I17" s="90">
        <f t="shared" si="0"/>
        <v>0.25878106885560381</v>
      </c>
      <c r="J17" s="90">
        <f t="shared" si="0"/>
        <v>0.13493100193552088</v>
      </c>
      <c r="K17" s="90">
        <f t="shared" si="0"/>
        <v>6.8171335765622232E-2</v>
      </c>
      <c r="L17" s="91">
        <f t="shared" si="1"/>
        <v>0.15396113551891563</v>
      </c>
      <c r="M17" s="90">
        <f t="shared" si="2"/>
        <v>0.1</v>
      </c>
      <c r="N17" s="52">
        <v>0</v>
      </c>
      <c r="O17" s="52">
        <v>0</v>
      </c>
      <c r="P17" s="52">
        <v>0</v>
      </c>
      <c r="Q17" s="90">
        <v>1.4999999999999999E-2</v>
      </c>
      <c r="R17" s="52"/>
      <c r="S17" s="90">
        <f t="shared" si="3"/>
        <v>0.115</v>
      </c>
      <c r="T17" s="92">
        <f t="shared" si="4"/>
        <v>5123.9723740441013</v>
      </c>
      <c r="U17" s="52"/>
      <c r="V17" s="52">
        <v>410.67131880067052</v>
      </c>
      <c r="W17" s="52">
        <v>500.75518675459284</v>
      </c>
      <c r="X17" s="52">
        <v>594.03291090725202</v>
      </c>
      <c r="Y17" s="52">
        <v>582.19066164529545</v>
      </c>
      <c r="Z17" s="52">
        <v>512.85688169743025</v>
      </c>
      <c r="AA17" s="93">
        <f t="shared" si="5"/>
        <v>2600.5069598052414</v>
      </c>
      <c r="AB17" s="94">
        <f t="shared" si="6"/>
        <v>2134.988489185042</v>
      </c>
      <c r="AC17" s="95" t="str">
        <f t="shared" si="7"/>
        <v>ผ่าน</v>
      </c>
      <c r="AD17" s="95"/>
      <c r="AE17" s="52">
        <v>377.11211981630595</v>
      </c>
      <c r="AF17" s="52">
        <v>349.11986524331394</v>
      </c>
      <c r="AG17" s="52">
        <v>325.61034605605676</v>
      </c>
      <c r="AH17" s="52">
        <v>324.26610942093617</v>
      </c>
      <c r="AI17" s="52">
        <v>232.85635843375854</v>
      </c>
      <c r="AJ17" s="96">
        <f t="shared" si="10"/>
        <v>1608.9647989703712</v>
      </c>
      <c r="AK17" s="96">
        <f t="shared" si="11"/>
        <v>4209.4717587756131</v>
      </c>
      <c r="AL17" s="94">
        <f t="shared" si="12"/>
        <v>4269.976978370084</v>
      </c>
      <c r="AM17" s="95" t="str">
        <f t="shared" si="8"/>
        <v>ไม่ผ่าน</v>
      </c>
      <c r="AN17" s="115"/>
      <c r="AO17" s="115"/>
      <c r="AP17" s="46">
        <f t="shared" si="9"/>
        <v>4209.4717587756131</v>
      </c>
      <c r="AQ17" s="52"/>
    </row>
    <row r="18" spans="1:43" ht="13.5" customHeight="1">
      <c r="A18" s="37">
        <v>8</v>
      </c>
      <c r="B18" s="37" t="s">
        <v>58</v>
      </c>
      <c r="C18" s="8" t="s">
        <v>59</v>
      </c>
      <c r="D18" s="72" t="s">
        <v>60</v>
      </c>
      <c r="E18" s="43">
        <v>58789.9</v>
      </c>
      <c r="F18" s="43">
        <v>76866.067578269081</v>
      </c>
      <c r="G18" s="43">
        <v>96471.966410969137</v>
      </c>
      <c r="H18" s="52">
        <v>103578.31438969207</v>
      </c>
      <c r="I18" s="90">
        <f t="shared" si="0"/>
        <v>0.30747062978962508</v>
      </c>
      <c r="J18" s="90">
        <f t="shared" si="0"/>
        <v>0.25506571950927887</v>
      </c>
      <c r="K18" s="90">
        <f t="shared" si="0"/>
        <v>7.3662310856710364E-2</v>
      </c>
      <c r="L18" s="91">
        <f t="shared" si="1"/>
        <v>0.21206622005187145</v>
      </c>
      <c r="M18" s="90">
        <f t="shared" si="2"/>
        <v>0.1</v>
      </c>
      <c r="N18" s="90">
        <v>1.4999999999999999E-2</v>
      </c>
      <c r="O18" s="52">
        <v>0</v>
      </c>
      <c r="P18" s="52">
        <v>0</v>
      </c>
      <c r="Q18" s="90">
        <v>1.4999999999999999E-2</v>
      </c>
      <c r="R18" s="98">
        <v>1.4999999999999999E-2</v>
      </c>
      <c r="S18" s="90">
        <f t="shared" si="3"/>
        <v>0.115</v>
      </c>
      <c r="T18" s="92">
        <f t="shared" si="4"/>
        <v>115489.82054450666</v>
      </c>
      <c r="U18" s="52"/>
      <c r="V18" s="52">
        <v>7648.6289583642356</v>
      </c>
      <c r="W18" s="52">
        <v>8372.1504683424337</v>
      </c>
      <c r="X18" s="52">
        <v>12568.056306838913</v>
      </c>
      <c r="Y18" s="52">
        <v>10906.652237011007</v>
      </c>
      <c r="Z18" s="52">
        <v>15344.319721363219</v>
      </c>
      <c r="AA18" s="93">
        <f t="shared" si="5"/>
        <v>54839.807691919807</v>
      </c>
      <c r="AB18" s="94">
        <f t="shared" si="6"/>
        <v>48120.758560211107</v>
      </c>
      <c r="AC18" s="95" t="str">
        <f t="shared" si="7"/>
        <v>ผ่าน</v>
      </c>
      <c r="AD18" s="95"/>
      <c r="AE18" s="52">
        <v>13313.968867030928</v>
      </c>
      <c r="AF18" s="52">
        <v>8865.7463756150537</v>
      </c>
      <c r="AG18" s="52">
        <v>7768.24191908783</v>
      </c>
      <c r="AH18" s="52">
        <v>6922.8854812137261</v>
      </c>
      <c r="AI18" s="52">
        <v>6443.8505456041103</v>
      </c>
      <c r="AJ18" s="96">
        <f t="shared" si="10"/>
        <v>43314.693188551646</v>
      </c>
      <c r="AK18" s="96">
        <f t="shared" si="11"/>
        <v>98154.50088047146</v>
      </c>
      <c r="AL18" s="94">
        <f t="shared" si="12"/>
        <v>96241.517120422213</v>
      </c>
      <c r="AM18" s="95" t="str">
        <f t="shared" si="8"/>
        <v>ผ่าน</v>
      </c>
      <c r="AN18" s="115"/>
      <c r="AO18" s="115"/>
      <c r="AP18" s="46">
        <f t="shared" si="9"/>
        <v>98154.50088047146</v>
      </c>
      <c r="AQ18" s="52"/>
    </row>
    <row r="19" spans="1:43" ht="13.5" customHeight="1">
      <c r="A19" s="37">
        <v>9</v>
      </c>
      <c r="B19" s="37" t="s">
        <v>61</v>
      </c>
      <c r="C19" s="8" t="s">
        <v>62</v>
      </c>
      <c r="D19" s="72" t="s">
        <v>63</v>
      </c>
      <c r="E19" s="43">
        <v>12885.98</v>
      </c>
      <c r="F19" s="43">
        <v>15012.662479747709</v>
      </c>
      <c r="G19" s="43">
        <v>18291.386819690575</v>
      </c>
      <c r="H19" s="52">
        <v>21064.153235244008</v>
      </c>
      <c r="I19" s="90">
        <f t="shared" si="0"/>
        <v>0.16503847435334443</v>
      </c>
      <c r="J19" s="90">
        <f t="shared" si="0"/>
        <v>0.21839725927135917</v>
      </c>
      <c r="K19" s="90">
        <f t="shared" si="0"/>
        <v>0.15158863802325614</v>
      </c>
      <c r="L19" s="91">
        <f t="shared" si="1"/>
        <v>0.1783414572159866</v>
      </c>
      <c r="M19" s="90">
        <f t="shared" si="2"/>
        <v>0.1</v>
      </c>
      <c r="N19" s="52">
        <v>0</v>
      </c>
      <c r="O19" s="52">
        <v>0</v>
      </c>
      <c r="P19" s="52">
        <v>0</v>
      </c>
      <c r="Q19" s="90">
        <v>1.4999999999999999E-2</v>
      </c>
      <c r="R19" s="52"/>
      <c r="S19" s="90">
        <f t="shared" si="3"/>
        <v>0.115</v>
      </c>
      <c r="T19" s="92">
        <f t="shared" si="4"/>
        <v>23486.530857297068</v>
      </c>
      <c r="U19" s="52"/>
      <c r="V19" s="52">
        <v>1799.1327946868314</v>
      </c>
      <c r="W19" s="52">
        <v>2046.6361650830527</v>
      </c>
      <c r="X19" s="52">
        <v>2108.252594062169</v>
      </c>
      <c r="Y19" s="52">
        <v>2137.1668419127641</v>
      </c>
      <c r="Z19" s="52">
        <v>1977.7276906445186</v>
      </c>
      <c r="AA19" s="93">
        <f t="shared" si="5"/>
        <v>10068.916086389336</v>
      </c>
      <c r="AB19" s="94">
        <f t="shared" si="6"/>
        <v>9786.0545238737777</v>
      </c>
      <c r="AC19" s="95" t="str">
        <f t="shared" si="7"/>
        <v>ผ่าน</v>
      </c>
      <c r="AD19" s="95"/>
      <c r="AE19" s="52">
        <v>1871.0839921652496</v>
      </c>
      <c r="AF19" s="52">
        <v>1815.6640239158623</v>
      </c>
      <c r="AG19" s="52">
        <v>1749.8429672917378</v>
      </c>
      <c r="AH19" s="52">
        <v>1491.3418868247902</v>
      </c>
      <c r="AI19" s="52">
        <v>1946.4142438401498</v>
      </c>
      <c r="AJ19" s="96">
        <f t="shared" si="10"/>
        <v>8874.3471140377897</v>
      </c>
      <c r="AK19" s="96">
        <f t="shared" si="11"/>
        <v>18943.263200427125</v>
      </c>
      <c r="AL19" s="94">
        <f t="shared" si="12"/>
        <v>19572.109047747555</v>
      </c>
      <c r="AM19" s="95" t="str">
        <f t="shared" si="8"/>
        <v>ไม่ผ่าน</v>
      </c>
      <c r="AN19" s="115"/>
      <c r="AO19" s="115"/>
      <c r="AP19" s="46">
        <f t="shared" si="9"/>
        <v>18943.263200427125</v>
      </c>
      <c r="AQ19" s="52"/>
    </row>
    <row r="20" spans="1:43" ht="13.5" customHeight="1">
      <c r="A20" s="37">
        <v>10</v>
      </c>
      <c r="B20" s="37" t="s">
        <v>64</v>
      </c>
      <c r="C20" s="8" t="s">
        <v>65</v>
      </c>
      <c r="D20" s="72" t="s">
        <v>66</v>
      </c>
      <c r="E20" s="43">
        <v>695.37999999999988</v>
      </c>
      <c r="F20" s="43">
        <v>719.17156039453653</v>
      </c>
      <c r="G20" s="43">
        <v>791.16890576120988</v>
      </c>
      <c r="H20" s="52">
        <v>842.42148675894271</v>
      </c>
      <c r="I20" s="90">
        <f t="shared" si="0"/>
        <v>3.4213754198476588E-2</v>
      </c>
      <c r="J20" s="90">
        <f t="shared" si="0"/>
        <v>0.10011150236137774</v>
      </c>
      <c r="K20" s="90">
        <f t="shared" si="0"/>
        <v>6.4780833301861143E-2</v>
      </c>
      <c r="L20" s="91">
        <f t="shared" si="1"/>
        <v>6.6368696620571821E-2</v>
      </c>
      <c r="M20" s="90">
        <f t="shared" si="2"/>
        <v>6.6368696620571821E-2</v>
      </c>
      <c r="N20" s="52">
        <v>0</v>
      </c>
      <c r="O20" s="52">
        <v>0</v>
      </c>
      <c r="P20" s="52">
        <v>0</v>
      </c>
      <c r="Q20" s="52">
        <v>0</v>
      </c>
      <c r="R20" s="52"/>
      <c r="S20" s="90">
        <f t="shared" si="3"/>
        <v>6.6368696620571821E-2</v>
      </c>
      <c r="T20" s="92">
        <f t="shared" si="4"/>
        <v>898.33190284029808</v>
      </c>
      <c r="U20" s="52"/>
      <c r="V20" s="52">
        <v>78.514054947648859</v>
      </c>
      <c r="W20" s="52">
        <v>69.429079989750704</v>
      </c>
      <c r="X20" s="52">
        <v>73.963741577968818</v>
      </c>
      <c r="Y20" s="52">
        <v>56.226089925140471</v>
      </c>
      <c r="Z20" s="52">
        <v>52.57657389098344</v>
      </c>
      <c r="AA20" s="93">
        <f t="shared" si="5"/>
        <v>330.70954033149235</v>
      </c>
      <c r="AB20" s="94">
        <f t="shared" si="6"/>
        <v>374.30495951679086</v>
      </c>
      <c r="AC20" s="95" t="str">
        <f t="shared" si="7"/>
        <v>ไม่ผ่าน</v>
      </c>
      <c r="AD20" s="95"/>
      <c r="AE20" s="52">
        <v>55.142717477186018</v>
      </c>
      <c r="AF20" s="52">
        <v>82.04735358101658</v>
      </c>
      <c r="AG20" s="52">
        <v>78.933672302775548</v>
      </c>
      <c r="AH20" s="52">
        <v>77.218683521938175</v>
      </c>
      <c r="AI20" s="52">
        <v>82.338796232172072</v>
      </c>
      <c r="AJ20" s="96">
        <f t="shared" si="10"/>
        <v>375.68122311508841</v>
      </c>
      <c r="AK20" s="96">
        <f t="shared" si="11"/>
        <v>706.39076344658076</v>
      </c>
      <c r="AL20" s="94">
        <f t="shared" si="12"/>
        <v>748.60991903358172</v>
      </c>
      <c r="AM20" s="95" t="str">
        <f t="shared" si="8"/>
        <v>ไม่ผ่าน</v>
      </c>
      <c r="AN20" s="115"/>
      <c r="AO20" s="115"/>
      <c r="AP20" s="46">
        <f t="shared" si="9"/>
        <v>706.39076344658076</v>
      </c>
      <c r="AQ20" s="52"/>
    </row>
    <row r="21" spans="1:43" ht="13.5" customHeight="1">
      <c r="A21" s="37">
        <v>11</v>
      </c>
      <c r="B21" s="37" t="s">
        <v>67</v>
      </c>
      <c r="C21" s="8" t="s">
        <v>68</v>
      </c>
      <c r="D21" s="72" t="s">
        <v>69</v>
      </c>
      <c r="E21" s="43">
        <v>985.16000000000008</v>
      </c>
      <c r="F21" s="43">
        <v>1095.3744506484898</v>
      </c>
      <c r="G21" s="43">
        <v>1235.8475739932735</v>
      </c>
      <c r="H21" s="52">
        <v>1353.9397812351067</v>
      </c>
      <c r="I21" s="90">
        <f t="shared" si="0"/>
        <v>0.11187467076260675</v>
      </c>
      <c r="J21" s="90">
        <f t="shared" si="0"/>
        <v>0.128242103201896</v>
      </c>
      <c r="K21" s="90">
        <f t="shared" si="0"/>
        <v>9.5555641105685374E-2</v>
      </c>
      <c r="L21" s="91">
        <f t="shared" si="1"/>
        <v>0.11189080502339604</v>
      </c>
      <c r="M21" s="90">
        <f t="shared" si="2"/>
        <v>0.1</v>
      </c>
      <c r="N21" s="52">
        <v>0</v>
      </c>
      <c r="O21" s="52">
        <v>0</v>
      </c>
      <c r="P21" s="52">
        <v>0</v>
      </c>
      <c r="Q21" s="52">
        <v>0</v>
      </c>
      <c r="R21" s="52"/>
      <c r="S21" s="90">
        <f t="shared" si="3"/>
        <v>0.1</v>
      </c>
      <c r="T21" s="92">
        <f t="shared" si="4"/>
        <v>1489.3337593586173</v>
      </c>
      <c r="U21" s="52"/>
      <c r="V21" s="52">
        <v>145.55163612031197</v>
      </c>
      <c r="W21" s="52">
        <v>165.00670554547378</v>
      </c>
      <c r="X21" s="52">
        <v>172.19144861488442</v>
      </c>
      <c r="Y21" s="52">
        <v>129.56928120148078</v>
      </c>
      <c r="Z21" s="52">
        <v>114.89809490215956</v>
      </c>
      <c r="AA21" s="93">
        <f t="shared" si="5"/>
        <v>727.21716638431042</v>
      </c>
      <c r="AB21" s="94">
        <f t="shared" si="6"/>
        <v>620.55573306609051</v>
      </c>
      <c r="AC21" s="95" t="str">
        <f t="shared" si="7"/>
        <v>ผ่าน</v>
      </c>
      <c r="AD21" s="95"/>
      <c r="AE21" s="52">
        <v>110.79263379057303</v>
      </c>
      <c r="AF21" s="52">
        <v>134.42277072270932</v>
      </c>
      <c r="AG21" s="52">
        <v>125.84055617519655</v>
      </c>
      <c r="AH21" s="52">
        <v>119.60070203589132</v>
      </c>
      <c r="AI21" s="52">
        <v>73.50510024161558</v>
      </c>
      <c r="AJ21" s="96">
        <f t="shared" si="10"/>
        <v>564.16176296598576</v>
      </c>
      <c r="AK21" s="96">
        <f t="shared" si="11"/>
        <v>1291.3789293502962</v>
      </c>
      <c r="AL21" s="94">
        <f t="shared" si="12"/>
        <v>1241.111466132181</v>
      </c>
      <c r="AM21" s="95" t="str">
        <f t="shared" si="8"/>
        <v>ผ่าน</v>
      </c>
      <c r="AN21" s="115"/>
      <c r="AO21" s="115"/>
      <c r="AP21" s="46">
        <f t="shared" si="9"/>
        <v>1291.3789293502962</v>
      </c>
      <c r="AQ21" s="52"/>
    </row>
    <row r="22" spans="1:43" ht="13.5" customHeight="1">
      <c r="A22" s="37">
        <v>12</v>
      </c>
      <c r="B22" s="37" t="s">
        <v>70</v>
      </c>
      <c r="C22" s="8" t="s">
        <v>71</v>
      </c>
      <c r="D22" s="72" t="s">
        <v>66</v>
      </c>
      <c r="E22" s="43">
        <v>9193.8499999999985</v>
      </c>
      <c r="F22" s="43">
        <v>9696.3937315746771</v>
      </c>
      <c r="G22" s="43">
        <v>10687.37463752344</v>
      </c>
      <c r="H22" s="52">
        <v>13030.343844615401</v>
      </c>
      <c r="I22" s="90">
        <f t="shared" si="0"/>
        <v>5.4660858244878763E-2</v>
      </c>
      <c r="J22" s="90">
        <f t="shared" si="0"/>
        <v>0.10220097629924005</v>
      </c>
      <c r="K22" s="90">
        <f t="shared" si="0"/>
        <v>0.21922776047035733</v>
      </c>
      <c r="L22" s="91">
        <f t="shared" si="1"/>
        <v>0.1253631983381587</v>
      </c>
      <c r="M22" s="90">
        <f t="shared" si="2"/>
        <v>0.1</v>
      </c>
      <c r="N22" s="52">
        <v>0</v>
      </c>
      <c r="O22" s="52">
        <v>0</v>
      </c>
      <c r="P22" s="52">
        <v>0</v>
      </c>
      <c r="Q22" s="52">
        <v>0</v>
      </c>
      <c r="R22" s="52"/>
      <c r="S22" s="90">
        <f t="shared" si="3"/>
        <v>0.1</v>
      </c>
      <c r="T22" s="92">
        <f t="shared" si="4"/>
        <v>14333.378229076941</v>
      </c>
      <c r="U22" s="52"/>
      <c r="V22" s="52">
        <v>1395.8296418884436</v>
      </c>
      <c r="W22" s="52">
        <v>1487.6517477632412</v>
      </c>
      <c r="X22" s="52">
        <v>1428.6502200453517</v>
      </c>
      <c r="Y22" s="52">
        <v>1341.6670346953658</v>
      </c>
      <c r="Z22" s="52">
        <v>1262.6518942006667</v>
      </c>
      <c r="AA22" s="93">
        <f t="shared" si="5"/>
        <v>6916.4505385930697</v>
      </c>
      <c r="AB22" s="94">
        <f t="shared" si="6"/>
        <v>5972.2409287820592</v>
      </c>
      <c r="AC22" s="95" t="str">
        <f t="shared" si="7"/>
        <v>ผ่าน</v>
      </c>
      <c r="AD22" s="95"/>
      <c r="AE22" s="52">
        <v>1384.0719025210781</v>
      </c>
      <c r="AF22" s="52">
        <v>1070.3389747064223</v>
      </c>
      <c r="AG22" s="52">
        <v>954.75183760885614</v>
      </c>
      <c r="AH22" s="52">
        <v>998.1222244150805</v>
      </c>
      <c r="AI22" s="52">
        <v>1029.4465883113064</v>
      </c>
      <c r="AJ22" s="96">
        <f t="shared" si="10"/>
        <v>5436.7315275627434</v>
      </c>
      <c r="AK22" s="96">
        <f t="shared" si="11"/>
        <v>12353.182066155812</v>
      </c>
      <c r="AL22" s="94">
        <f t="shared" si="12"/>
        <v>11944.481857564118</v>
      </c>
      <c r="AM22" s="95" t="str">
        <f t="shared" si="8"/>
        <v>ผ่าน</v>
      </c>
      <c r="AN22" s="115"/>
      <c r="AO22" s="115"/>
      <c r="AP22" s="46">
        <f t="shared" si="9"/>
        <v>12353.182066155812</v>
      </c>
      <c r="AQ22" s="52"/>
    </row>
    <row r="23" spans="1:43" ht="13.5" customHeight="1">
      <c r="A23" s="37">
        <v>13</v>
      </c>
      <c r="B23" s="37" t="s">
        <v>72</v>
      </c>
      <c r="C23" s="8" t="s">
        <v>73</v>
      </c>
      <c r="D23" s="72" t="s">
        <v>74</v>
      </c>
      <c r="E23" s="43">
        <v>4544.95</v>
      </c>
      <c r="F23" s="43">
        <v>4764.0488616949096</v>
      </c>
      <c r="G23" s="43">
        <v>5387.3973786410552</v>
      </c>
      <c r="H23" s="52">
        <v>5726.671325927302</v>
      </c>
      <c r="I23" s="90">
        <f t="shared" si="0"/>
        <v>4.8207100561042437E-2</v>
      </c>
      <c r="J23" s="90">
        <f t="shared" si="0"/>
        <v>0.13084427449058034</v>
      </c>
      <c r="K23" s="90">
        <f t="shared" si="0"/>
        <v>6.2975482118942369E-2</v>
      </c>
      <c r="L23" s="91">
        <f t="shared" si="1"/>
        <v>8.0675619056855052E-2</v>
      </c>
      <c r="M23" s="90">
        <f t="shared" si="2"/>
        <v>8.0675619056855052E-2</v>
      </c>
      <c r="N23" s="52">
        <v>0</v>
      </c>
      <c r="O23" s="90">
        <v>1.4999999999999999E-2</v>
      </c>
      <c r="P23" s="52">
        <v>0</v>
      </c>
      <c r="Q23" s="52">
        <v>0</v>
      </c>
      <c r="R23" s="52"/>
      <c r="S23" s="90">
        <f t="shared" si="3"/>
        <v>9.5675619056855052E-2</v>
      </c>
      <c r="T23" s="92">
        <f t="shared" si="4"/>
        <v>6274.5741501705379</v>
      </c>
      <c r="U23" s="52"/>
      <c r="V23" s="52">
        <v>379.99643613173157</v>
      </c>
      <c r="W23" s="52">
        <v>394.85088346396225</v>
      </c>
      <c r="X23" s="52">
        <v>468.70093433471209</v>
      </c>
      <c r="Y23" s="52">
        <v>611.04705815008901</v>
      </c>
      <c r="Z23" s="52">
        <v>519.55692326556652</v>
      </c>
      <c r="AA23" s="93">
        <f t="shared" si="5"/>
        <v>2374.1522353460614</v>
      </c>
      <c r="AB23" s="94">
        <f t="shared" si="6"/>
        <v>2614.4058959043909</v>
      </c>
      <c r="AC23" s="95" t="str">
        <f t="shared" si="7"/>
        <v>ไม่ผ่าน</v>
      </c>
      <c r="AD23" s="95"/>
      <c r="AE23" s="52">
        <v>557.74985202147877</v>
      </c>
      <c r="AF23" s="52">
        <v>670.19582589556614</v>
      </c>
      <c r="AG23" s="52">
        <v>692.58097004257991</v>
      </c>
      <c r="AH23" s="52">
        <v>662.16816079211662</v>
      </c>
      <c r="AI23" s="52">
        <v>446.89202298112087</v>
      </c>
      <c r="AJ23" s="96">
        <f t="shared" si="10"/>
        <v>3029.5868317328623</v>
      </c>
      <c r="AK23" s="96">
        <f t="shared" si="11"/>
        <v>5403.7390670789237</v>
      </c>
      <c r="AL23" s="94">
        <f t="shared" si="12"/>
        <v>5228.8117918087819</v>
      </c>
      <c r="AM23" s="95" t="str">
        <f t="shared" si="8"/>
        <v>ผ่าน</v>
      </c>
      <c r="AN23" s="115"/>
      <c r="AO23" s="115"/>
      <c r="AP23" s="46">
        <f t="shared" si="9"/>
        <v>5403.7390670789237</v>
      </c>
      <c r="AQ23" s="52"/>
    </row>
    <row r="24" spans="1:43" ht="13.5" customHeight="1">
      <c r="A24" s="37">
        <v>14</v>
      </c>
      <c r="B24" s="37" t="s">
        <v>75</v>
      </c>
      <c r="C24" s="8" t="s">
        <v>76</v>
      </c>
      <c r="D24" s="72" t="s">
        <v>77</v>
      </c>
      <c r="E24" s="43">
        <v>3693.06</v>
      </c>
      <c r="F24" s="43">
        <v>3726.7549200481885</v>
      </c>
      <c r="G24" s="43">
        <v>3938.7273936566021</v>
      </c>
      <c r="H24" s="52">
        <v>4132.6569879801609</v>
      </c>
      <c r="I24" s="90">
        <f t="shared" si="0"/>
        <v>9.1238485289133076E-3</v>
      </c>
      <c r="J24" s="90">
        <f t="shared" si="0"/>
        <v>5.6878565442578841E-2</v>
      </c>
      <c r="K24" s="90">
        <f t="shared" si="0"/>
        <v>4.9236612474345458E-2</v>
      </c>
      <c r="L24" s="91">
        <f t="shared" si="1"/>
        <v>3.8413008815279204E-2</v>
      </c>
      <c r="M24" s="90">
        <f t="shared" si="2"/>
        <v>3.8413008815279204E-2</v>
      </c>
      <c r="N24" s="52">
        <v>0</v>
      </c>
      <c r="O24" s="52">
        <v>0</v>
      </c>
      <c r="P24" s="52">
        <v>0</v>
      </c>
      <c r="Q24" s="90">
        <v>1.4999999999999999E-2</v>
      </c>
      <c r="R24" s="52"/>
      <c r="S24" s="90">
        <f t="shared" si="3"/>
        <v>5.3413008815279203E-2</v>
      </c>
      <c r="T24" s="92">
        <f t="shared" si="4"/>
        <v>4353.3946321096701</v>
      </c>
      <c r="U24" s="52"/>
      <c r="V24" s="52">
        <v>431.03267896630416</v>
      </c>
      <c r="W24" s="52">
        <v>438.61023588008334</v>
      </c>
      <c r="X24" s="52">
        <v>434.37033390365383</v>
      </c>
      <c r="Y24" s="52">
        <v>254.642606948344</v>
      </c>
      <c r="Z24" s="52">
        <v>241.79227182846418</v>
      </c>
      <c r="AA24" s="93">
        <f t="shared" si="5"/>
        <v>1800.4481275268497</v>
      </c>
      <c r="AB24" s="94">
        <f t="shared" si="6"/>
        <v>1813.9144300456958</v>
      </c>
      <c r="AC24" s="95" t="str">
        <f t="shared" si="7"/>
        <v>ไม่ผ่าน</v>
      </c>
      <c r="AD24" s="95"/>
      <c r="AE24" s="52">
        <v>239.18053408513276</v>
      </c>
      <c r="AF24" s="52">
        <v>430.10490708338841</v>
      </c>
      <c r="AG24" s="52">
        <v>428.72692953380397</v>
      </c>
      <c r="AH24" s="52">
        <v>441.54010835531682</v>
      </c>
      <c r="AI24" s="52">
        <v>393.44580452719117</v>
      </c>
      <c r="AJ24" s="96">
        <f t="shared" si="10"/>
        <v>1932.9982835848332</v>
      </c>
      <c r="AK24" s="96">
        <f t="shared" si="11"/>
        <v>3733.4464111116831</v>
      </c>
      <c r="AL24" s="94">
        <f t="shared" si="12"/>
        <v>3627.8288600913916</v>
      </c>
      <c r="AM24" s="95" t="str">
        <f t="shared" si="8"/>
        <v>ผ่าน</v>
      </c>
      <c r="AN24" s="115"/>
      <c r="AO24" s="115"/>
      <c r="AP24" s="46">
        <f t="shared" si="9"/>
        <v>3733.4464111116831</v>
      </c>
      <c r="AQ24" s="52"/>
    </row>
    <row r="25" spans="1:43" ht="13.5" customHeight="1">
      <c r="A25" s="37">
        <v>15</v>
      </c>
      <c r="B25" s="37" t="s">
        <v>78</v>
      </c>
      <c r="C25" s="8" t="s">
        <v>79</v>
      </c>
      <c r="D25" s="72" t="s">
        <v>74</v>
      </c>
      <c r="E25" s="43">
        <v>109415.85</v>
      </c>
      <c r="F25" s="43">
        <v>128907.21727934778</v>
      </c>
      <c r="G25" s="43">
        <v>167466.9002819187</v>
      </c>
      <c r="H25" s="52">
        <v>238903.95146799943</v>
      </c>
      <c r="I25" s="90">
        <f t="shared" si="0"/>
        <v>0.17814025371413533</v>
      </c>
      <c r="J25" s="90">
        <f t="shared" si="0"/>
        <v>0.29912741750533905</v>
      </c>
      <c r="K25" s="90">
        <f t="shared" si="0"/>
        <v>0.42657415325548809</v>
      </c>
      <c r="L25" s="91">
        <f t="shared" si="1"/>
        <v>0.30128060815832081</v>
      </c>
      <c r="M25" s="90">
        <f t="shared" si="2"/>
        <v>0.1</v>
      </c>
      <c r="N25" s="90">
        <v>1.4999999999999999E-2</v>
      </c>
      <c r="O25" s="52">
        <v>0</v>
      </c>
      <c r="P25" s="52">
        <v>0</v>
      </c>
      <c r="Q25" s="90">
        <v>1.4999999999999999E-2</v>
      </c>
      <c r="R25" s="98">
        <v>1.4999999999999999E-2</v>
      </c>
      <c r="S25" s="90">
        <f t="shared" si="3"/>
        <v>0.115</v>
      </c>
      <c r="T25" s="92">
        <f t="shared" si="4"/>
        <v>266377.90588681935</v>
      </c>
      <c r="U25" s="52"/>
      <c r="V25" s="52">
        <v>21899.260688505794</v>
      </c>
      <c r="W25" s="52">
        <v>20203.187230225783</v>
      </c>
      <c r="X25" s="52">
        <v>17934.259031271049</v>
      </c>
      <c r="Y25" s="52">
        <v>26045.304915168901</v>
      </c>
      <c r="Z25" s="52">
        <v>29050.657179421127</v>
      </c>
      <c r="AA25" s="93">
        <f t="shared" si="5"/>
        <v>115132.66904459265</v>
      </c>
      <c r="AB25" s="94">
        <f t="shared" si="6"/>
        <v>110990.79411950806</v>
      </c>
      <c r="AC25" s="95" t="str">
        <f t="shared" si="7"/>
        <v>ผ่าน</v>
      </c>
      <c r="AD25" s="95"/>
      <c r="AE25" s="52">
        <v>22557.509686132264</v>
      </c>
      <c r="AF25" s="52">
        <v>25297.853755178305</v>
      </c>
      <c r="AG25" s="52">
        <v>22914.70082010964</v>
      </c>
      <c r="AH25" s="52">
        <v>21650.248057594548</v>
      </c>
      <c r="AI25" s="52">
        <v>18001.658464310793</v>
      </c>
      <c r="AJ25" s="96">
        <f t="shared" si="10"/>
        <v>110421.97078332555</v>
      </c>
      <c r="AK25" s="96">
        <f t="shared" si="11"/>
        <v>225554.6398279182</v>
      </c>
      <c r="AL25" s="94">
        <f t="shared" si="12"/>
        <v>221981.58823901613</v>
      </c>
      <c r="AM25" s="95" t="str">
        <f t="shared" si="8"/>
        <v>ผ่าน</v>
      </c>
      <c r="AN25" s="115"/>
      <c r="AO25" s="115"/>
      <c r="AP25" s="46">
        <f t="shared" si="9"/>
        <v>225554.6398279182</v>
      </c>
      <c r="AQ25" s="52"/>
    </row>
    <row r="26" spans="1:43" ht="13.5" customHeight="1">
      <c r="A26" s="37">
        <v>16</v>
      </c>
      <c r="B26" s="37" t="s">
        <v>80</v>
      </c>
      <c r="C26" s="8" t="s">
        <v>81</v>
      </c>
      <c r="D26" s="72" t="s">
        <v>82</v>
      </c>
      <c r="E26" s="43">
        <v>548.65</v>
      </c>
      <c r="F26" s="43">
        <v>701.9474016822553</v>
      </c>
      <c r="G26" s="43">
        <v>966.83914594022099</v>
      </c>
      <c r="H26" s="52">
        <v>1076.3541603055378</v>
      </c>
      <c r="I26" s="90">
        <f t="shared" ref="I26:K57" si="13">(F26-E26)/E26</f>
        <v>0.27940836905541844</v>
      </c>
      <c r="J26" s="90">
        <f t="shared" si="13"/>
        <v>0.37736694177247204</v>
      </c>
      <c r="K26" s="90">
        <f t="shared" si="13"/>
        <v>0.11327118355227214</v>
      </c>
      <c r="L26" s="91">
        <f t="shared" si="1"/>
        <v>0.25668216479338751</v>
      </c>
      <c r="M26" s="90">
        <f t="shared" si="2"/>
        <v>0.1</v>
      </c>
      <c r="N26" s="52">
        <v>0</v>
      </c>
      <c r="O26" s="52">
        <v>0</v>
      </c>
      <c r="P26" s="52">
        <v>0</v>
      </c>
      <c r="Q26" s="52">
        <v>0</v>
      </c>
      <c r="R26" s="52"/>
      <c r="S26" s="90">
        <f t="shared" si="3"/>
        <v>0.1</v>
      </c>
      <c r="T26" s="92">
        <f t="shared" si="4"/>
        <v>1183.9895763360917</v>
      </c>
      <c r="U26" s="52"/>
      <c r="V26" s="52">
        <v>89.301536215495844</v>
      </c>
      <c r="W26" s="52">
        <v>96.502314387905841</v>
      </c>
      <c r="X26" s="52">
        <v>103.38448059715206</v>
      </c>
      <c r="Y26" s="52">
        <v>81.153752844926288</v>
      </c>
      <c r="Z26" s="52">
        <v>79.447894280104194</v>
      </c>
      <c r="AA26" s="93">
        <f t="shared" si="5"/>
        <v>449.78997832558429</v>
      </c>
      <c r="AB26" s="94">
        <f t="shared" si="6"/>
        <v>493.32899014003823</v>
      </c>
      <c r="AC26" s="95" t="str">
        <f t="shared" si="7"/>
        <v>ไม่ผ่าน</v>
      </c>
      <c r="AD26" s="95"/>
      <c r="AE26" s="52">
        <v>86.303281373454908</v>
      </c>
      <c r="AF26" s="52">
        <v>115.224452132881</v>
      </c>
      <c r="AG26" s="52">
        <v>114.83845283664367</v>
      </c>
      <c r="AH26" s="52">
        <v>108.35768713378206</v>
      </c>
      <c r="AI26" s="52">
        <v>100.63493086747006</v>
      </c>
      <c r="AJ26" s="96">
        <f t="shared" si="10"/>
        <v>525.35880434423166</v>
      </c>
      <c r="AK26" s="96">
        <f t="shared" si="11"/>
        <v>975.148782669816</v>
      </c>
      <c r="AL26" s="94">
        <f t="shared" si="12"/>
        <v>986.65798028007646</v>
      </c>
      <c r="AM26" s="95" t="str">
        <f t="shared" si="8"/>
        <v>ไม่ผ่าน</v>
      </c>
      <c r="AN26" s="115"/>
      <c r="AO26" s="115"/>
      <c r="AP26" s="46">
        <f t="shared" si="9"/>
        <v>975.148782669816</v>
      </c>
      <c r="AQ26" s="52"/>
    </row>
    <row r="27" spans="1:43" ht="13.5" customHeight="1">
      <c r="A27" s="37">
        <v>17</v>
      </c>
      <c r="B27" s="37" t="s">
        <v>83</v>
      </c>
      <c r="C27" s="8" t="s">
        <v>84</v>
      </c>
      <c r="D27" s="72" t="s">
        <v>85</v>
      </c>
      <c r="E27" s="43">
        <v>1210.8200000000002</v>
      </c>
      <c r="F27" s="43">
        <v>1275.0201537581595</v>
      </c>
      <c r="G27" s="43">
        <v>1413.8219708958807</v>
      </c>
      <c r="H27" s="52">
        <v>1606.5487168973571</v>
      </c>
      <c r="I27" s="90">
        <f t="shared" si="13"/>
        <v>5.3022046016880563E-2</v>
      </c>
      <c r="J27" s="90">
        <f t="shared" si="13"/>
        <v>0.10886244952960056</v>
      </c>
      <c r="K27" s="90">
        <f t="shared" si="13"/>
        <v>0.13631613454086683</v>
      </c>
      <c r="L27" s="91">
        <f t="shared" si="1"/>
        <v>9.940021002911599E-2</v>
      </c>
      <c r="M27" s="90">
        <f t="shared" si="2"/>
        <v>9.940021002911599E-2</v>
      </c>
      <c r="N27" s="52">
        <v>0</v>
      </c>
      <c r="O27" s="52">
        <v>0</v>
      </c>
      <c r="P27" s="90">
        <v>1.4999999999999999E-2</v>
      </c>
      <c r="Q27" s="90">
        <v>1.4999999999999999E-2</v>
      </c>
      <c r="R27" s="98">
        <v>1.4999999999999999E-2</v>
      </c>
      <c r="S27" s="90">
        <f t="shared" si="3"/>
        <v>0.114400210029116</v>
      </c>
      <c r="T27" s="92">
        <f t="shared" si="4"/>
        <v>1790.3382275324216</v>
      </c>
      <c r="U27" s="52"/>
      <c r="V27" s="52">
        <v>151.82161114410792</v>
      </c>
      <c r="W27" s="52">
        <v>147.53854556597236</v>
      </c>
      <c r="X27" s="52">
        <v>153.48539701526059</v>
      </c>
      <c r="Y27" s="52">
        <v>132.95984277006676</v>
      </c>
      <c r="Z27" s="52">
        <v>104.25890182868827</v>
      </c>
      <c r="AA27" s="93">
        <f t="shared" si="5"/>
        <v>690.06429832409594</v>
      </c>
      <c r="AB27" s="94">
        <f t="shared" si="6"/>
        <v>745.9742614718424</v>
      </c>
      <c r="AC27" s="95" t="str">
        <f t="shared" si="7"/>
        <v>ไม่ผ่าน</v>
      </c>
      <c r="AD27" s="95"/>
      <c r="AE27" s="52">
        <v>110.14104985272013</v>
      </c>
      <c r="AF27" s="52">
        <v>136.84320133016843</v>
      </c>
      <c r="AG27" s="52">
        <v>140.41101690832664</v>
      </c>
      <c r="AH27" s="52">
        <v>144.133298873576</v>
      </c>
      <c r="AI27" s="52">
        <v>167.57630400944348</v>
      </c>
      <c r="AJ27" s="96">
        <f t="shared" si="10"/>
        <v>699.1048709742347</v>
      </c>
      <c r="AK27" s="96">
        <f t="shared" si="11"/>
        <v>1389.1691692983306</v>
      </c>
      <c r="AL27" s="94">
        <f t="shared" si="12"/>
        <v>1491.9485229436848</v>
      </c>
      <c r="AM27" s="95" t="str">
        <f t="shared" si="8"/>
        <v>ไม่ผ่าน</v>
      </c>
      <c r="AN27" s="115"/>
      <c r="AO27" s="115"/>
      <c r="AP27" s="46">
        <f t="shared" si="9"/>
        <v>1389.1691692983306</v>
      </c>
      <c r="AQ27" s="52"/>
    </row>
    <row r="28" spans="1:43" ht="13.5" customHeight="1">
      <c r="A28" s="37">
        <v>18</v>
      </c>
      <c r="B28" s="37" t="s">
        <v>86</v>
      </c>
      <c r="C28" s="8" t="s">
        <v>87</v>
      </c>
      <c r="D28" s="72" t="s">
        <v>88</v>
      </c>
      <c r="E28" s="43">
        <v>4778.0199999999995</v>
      </c>
      <c r="F28" s="43">
        <v>5225.4738469293998</v>
      </c>
      <c r="G28" s="43">
        <v>5904.7299274241477</v>
      </c>
      <c r="H28" s="52">
        <v>6444.9780057716225</v>
      </c>
      <c r="I28" s="90">
        <f t="shared" si="13"/>
        <v>9.3648382997434138E-2</v>
      </c>
      <c r="J28" s="90">
        <f t="shared" si="13"/>
        <v>0.12998937520161799</v>
      </c>
      <c r="K28" s="90">
        <f t="shared" si="13"/>
        <v>9.1494121659709868E-2</v>
      </c>
      <c r="L28" s="91">
        <f t="shared" si="1"/>
        <v>0.10504395995292067</v>
      </c>
      <c r="M28" s="90">
        <f t="shared" si="2"/>
        <v>0.1</v>
      </c>
      <c r="N28" s="52">
        <v>0</v>
      </c>
      <c r="O28" s="90">
        <v>1.4999999999999999E-2</v>
      </c>
      <c r="P28" s="52">
        <v>0</v>
      </c>
      <c r="Q28" s="52">
        <v>0</v>
      </c>
      <c r="R28" s="52"/>
      <c r="S28" s="90">
        <f t="shared" si="3"/>
        <v>0.115</v>
      </c>
      <c r="T28" s="92">
        <f>H28</f>
        <v>6444.9780057716225</v>
      </c>
      <c r="U28" s="52"/>
      <c r="V28" s="52">
        <v>498.21307629544538</v>
      </c>
      <c r="W28" s="52">
        <v>502.12862217978591</v>
      </c>
      <c r="X28" s="52">
        <v>564.53097783917156</v>
      </c>
      <c r="Y28" s="52">
        <v>443.43935063856657</v>
      </c>
      <c r="Z28" s="52">
        <v>440.24853489947031</v>
      </c>
      <c r="AA28" s="93">
        <f t="shared" si="5"/>
        <v>2448.5605618524396</v>
      </c>
      <c r="AB28" s="94">
        <f t="shared" si="6"/>
        <v>2685.4075024048429</v>
      </c>
      <c r="AC28" s="95" t="str">
        <f t="shared" si="7"/>
        <v>ไม่ผ่าน</v>
      </c>
      <c r="AD28" s="95"/>
      <c r="AE28" s="52">
        <v>441.84543136189546</v>
      </c>
      <c r="AF28" s="52">
        <v>609.07816476608502</v>
      </c>
      <c r="AG28" s="52">
        <v>577.01391708689243</v>
      </c>
      <c r="AH28" s="52">
        <v>568.89411921687395</v>
      </c>
      <c r="AI28" s="52">
        <v>795.70839524359678</v>
      </c>
      <c r="AJ28" s="96">
        <f t="shared" si="10"/>
        <v>2992.5400276753439</v>
      </c>
      <c r="AK28" s="96">
        <f t="shared" si="11"/>
        <v>5441.1005895277831</v>
      </c>
      <c r="AL28" s="94">
        <f t="shared" si="12"/>
        <v>5370.8150048096859</v>
      </c>
      <c r="AM28" s="95" t="str">
        <f t="shared" si="8"/>
        <v>ผ่าน</v>
      </c>
      <c r="AN28" s="115"/>
      <c r="AO28" s="115"/>
      <c r="AP28" s="46">
        <f t="shared" si="9"/>
        <v>5441.1005895277831</v>
      </c>
      <c r="AQ28" s="52"/>
    </row>
    <row r="29" spans="1:43" ht="13.5" customHeight="1">
      <c r="A29" s="37">
        <v>19</v>
      </c>
      <c r="B29" s="37" t="s">
        <v>89</v>
      </c>
      <c r="C29" s="8" t="s">
        <v>90</v>
      </c>
      <c r="D29" s="72" t="s">
        <v>60</v>
      </c>
      <c r="E29" s="43">
        <v>6528.7700000000013</v>
      </c>
      <c r="F29" s="43">
        <v>7131.5211278089264</v>
      </c>
      <c r="G29" s="43">
        <v>8035.9724233579227</v>
      </c>
      <c r="H29" s="52">
        <v>8756.4529163059269</v>
      </c>
      <c r="I29" s="90">
        <f t="shared" si="13"/>
        <v>9.2322309992376048E-2</v>
      </c>
      <c r="J29" s="90">
        <f t="shared" si="13"/>
        <v>0.12682445713049131</v>
      </c>
      <c r="K29" s="90">
        <f t="shared" si="13"/>
        <v>8.9656914557571771E-2</v>
      </c>
      <c r="L29" s="91">
        <f t="shared" si="1"/>
        <v>0.10293456056014638</v>
      </c>
      <c r="M29" s="90">
        <f t="shared" si="2"/>
        <v>0.1</v>
      </c>
      <c r="N29" s="52">
        <v>0</v>
      </c>
      <c r="O29" s="90">
        <v>1.4999999999999999E-2</v>
      </c>
      <c r="P29" s="52">
        <v>0</v>
      </c>
      <c r="Q29" s="52">
        <v>0</v>
      </c>
      <c r="R29" s="52"/>
      <c r="S29" s="90">
        <f t="shared" si="3"/>
        <v>0.115</v>
      </c>
      <c r="T29" s="92">
        <f t="shared" ref="T29:T35" si="14">H29+(H29*S29)</f>
        <v>9763.4450016811079</v>
      </c>
      <c r="U29" s="52"/>
      <c r="V29" s="52">
        <v>712.15986982294066</v>
      </c>
      <c r="W29" s="52">
        <v>784.64820356826749</v>
      </c>
      <c r="X29" s="52">
        <v>707.10758767796597</v>
      </c>
      <c r="Y29" s="52">
        <v>1137.7413579161755</v>
      </c>
      <c r="Z29" s="52">
        <v>1144.2242709943685</v>
      </c>
      <c r="AA29" s="93">
        <f t="shared" si="5"/>
        <v>4485.8812899797185</v>
      </c>
      <c r="AB29" s="94">
        <f t="shared" si="6"/>
        <v>4068.1020840337951</v>
      </c>
      <c r="AC29" s="95" t="str">
        <f t="shared" si="7"/>
        <v>ผ่าน</v>
      </c>
      <c r="AD29" s="95"/>
      <c r="AE29" s="52">
        <v>1100.812348966123</v>
      </c>
      <c r="AF29" s="52">
        <v>851.37780584401753</v>
      </c>
      <c r="AG29" s="52">
        <v>783.56999553162211</v>
      </c>
      <c r="AH29" s="52">
        <v>588.56936351010847</v>
      </c>
      <c r="AI29" s="52">
        <v>452.07934581864743</v>
      </c>
      <c r="AJ29" s="96">
        <f t="shared" si="10"/>
        <v>3776.4088596705187</v>
      </c>
      <c r="AK29" s="96">
        <f t="shared" si="11"/>
        <v>8262.2901496502382</v>
      </c>
      <c r="AL29" s="94">
        <f t="shared" si="12"/>
        <v>8136.2041680675902</v>
      </c>
      <c r="AM29" s="95" t="str">
        <f t="shared" si="8"/>
        <v>ผ่าน</v>
      </c>
      <c r="AN29" s="115"/>
      <c r="AO29" s="115"/>
      <c r="AP29" s="46">
        <f t="shared" si="9"/>
        <v>8262.2901496502382</v>
      </c>
      <c r="AQ29" s="52"/>
    </row>
    <row r="30" spans="1:43" ht="13.5" customHeight="1">
      <c r="A30" s="37">
        <v>20</v>
      </c>
      <c r="B30" s="37" t="s">
        <v>91</v>
      </c>
      <c r="C30" s="8" t="s">
        <v>92</v>
      </c>
      <c r="D30" s="72" t="s">
        <v>74</v>
      </c>
      <c r="E30" s="43">
        <v>12155.28</v>
      </c>
      <c r="F30" s="43">
        <v>14588.125199107715</v>
      </c>
      <c r="G30" s="43">
        <v>16412.393284781741</v>
      </c>
      <c r="H30" s="52">
        <v>18191.572594984937</v>
      </c>
      <c r="I30" s="90">
        <f t="shared" si="13"/>
        <v>0.2001471952195025</v>
      </c>
      <c r="J30" s="90">
        <f t="shared" si="13"/>
        <v>0.12505157864874972</v>
      </c>
      <c r="K30" s="90">
        <f t="shared" si="13"/>
        <v>0.10840462322170434</v>
      </c>
      <c r="L30" s="91">
        <f t="shared" si="1"/>
        <v>0.14453446569665221</v>
      </c>
      <c r="M30" s="90">
        <f t="shared" si="2"/>
        <v>0.1</v>
      </c>
      <c r="N30" s="52">
        <v>0</v>
      </c>
      <c r="O30" s="90">
        <v>1.4999999999999999E-2</v>
      </c>
      <c r="P30" s="52">
        <v>0</v>
      </c>
      <c r="Q30" s="90">
        <v>1.4999999999999999E-2</v>
      </c>
      <c r="R30" s="98">
        <v>1.4999999999999999E-2</v>
      </c>
      <c r="S30" s="90">
        <f t="shared" si="3"/>
        <v>0.115</v>
      </c>
      <c r="T30" s="92">
        <f t="shared" si="14"/>
        <v>20283.603443408203</v>
      </c>
      <c r="U30" s="52"/>
      <c r="V30" s="52">
        <v>1477.7469294288283</v>
      </c>
      <c r="W30" s="52">
        <v>1545.8161974636137</v>
      </c>
      <c r="X30" s="52">
        <v>1641.8235485351336</v>
      </c>
      <c r="Y30" s="52">
        <v>2176.2322319987525</v>
      </c>
      <c r="Z30" s="52">
        <v>2049.6590207738654</v>
      </c>
      <c r="AA30" s="93">
        <f t="shared" si="5"/>
        <v>8891.2779282001939</v>
      </c>
      <c r="AB30" s="94">
        <f t="shared" si="6"/>
        <v>8451.5014347534179</v>
      </c>
      <c r="AC30" s="95" t="str">
        <f t="shared" si="7"/>
        <v>ผ่าน</v>
      </c>
      <c r="AD30" s="95"/>
      <c r="AE30" s="52">
        <v>1872.9115720657558</v>
      </c>
      <c r="AF30" s="52">
        <v>1515.6036083442004</v>
      </c>
      <c r="AG30" s="52">
        <v>1465.8309501094184</v>
      </c>
      <c r="AH30" s="52">
        <v>1280.991287999716</v>
      </c>
      <c r="AI30" s="52">
        <v>1342.2323046334345</v>
      </c>
      <c r="AJ30" s="96">
        <f t="shared" si="10"/>
        <v>7477.5697231525246</v>
      </c>
      <c r="AK30" s="96">
        <f t="shared" si="11"/>
        <v>16368.847651352718</v>
      </c>
      <c r="AL30" s="94">
        <f t="shared" si="12"/>
        <v>16903.002869506836</v>
      </c>
      <c r="AM30" s="95" t="str">
        <f t="shared" si="8"/>
        <v>ไม่ผ่าน</v>
      </c>
      <c r="AN30" s="115"/>
      <c r="AO30" s="115"/>
      <c r="AP30" s="46">
        <f t="shared" si="9"/>
        <v>16368.847651352718</v>
      </c>
      <c r="AQ30" s="52"/>
    </row>
    <row r="31" spans="1:43" ht="13.5" customHeight="1">
      <c r="A31" s="37">
        <v>21</v>
      </c>
      <c r="B31" s="37" t="s">
        <v>93</v>
      </c>
      <c r="C31" s="8" t="s">
        <v>94</v>
      </c>
      <c r="D31" s="72" t="s">
        <v>50</v>
      </c>
      <c r="E31" s="43">
        <v>4562.63</v>
      </c>
      <c r="F31" s="43">
        <v>5206.6973524570876</v>
      </c>
      <c r="G31" s="43">
        <v>5715.4433818648631</v>
      </c>
      <c r="H31" s="52">
        <v>6148.0587265829536</v>
      </c>
      <c r="I31" s="90">
        <f t="shared" si="13"/>
        <v>0.14116142498012932</v>
      </c>
      <c r="J31" s="90">
        <f t="shared" si="13"/>
        <v>9.7709929148790189E-2</v>
      </c>
      <c r="K31" s="90">
        <f t="shared" si="13"/>
        <v>7.569235067410196E-2</v>
      </c>
      <c r="L31" s="91">
        <f t="shared" si="1"/>
        <v>0.10485456826767382</v>
      </c>
      <c r="M31" s="90">
        <f t="shared" si="2"/>
        <v>0.1</v>
      </c>
      <c r="N31" s="52">
        <v>0</v>
      </c>
      <c r="O31" s="52">
        <v>0</v>
      </c>
      <c r="P31" s="52">
        <v>0</v>
      </c>
      <c r="Q31" s="52">
        <v>0</v>
      </c>
      <c r="R31" s="52"/>
      <c r="S31" s="90">
        <f t="shared" si="3"/>
        <v>0.1</v>
      </c>
      <c r="T31" s="92">
        <f t="shared" si="14"/>
        <v>6762.8645992412494</v>
      </c>
      <c r="U31" s="52"/>
      <c r="V31" s="52">
        <v>569.08129876260932</v>
      </c>
      <c r="W31" s="52">
        <v>622.50658195641086</v>
      </c>
      <c r="X31" s="52">
        <v>661.71883113546448</v>
      </c>
      <c r="Y31" s="52">
        <v>612.85568628180067</v>
      </c>
      <c r="Z31" s="52">
        <v>545.33930953166566</v>
      </c>
      <c r="AA31" s="93">
        <f t="shared" si="5"/>
        <v>3011.501707667951</v>
      </c>
      <c r="AB31" s="94">
        <f t="shared" si="6"/>
        <v>2817.8602496838539</v>
      </c>
      <c r="AC31" s="95" t="str">
        <f t="shared" si="7"/>
        <v>ผ่าน</v>
      </c>
      <c r="AD31" s="95"/>
      <c r="AE31" s="52">
        <v>511.54713346713339</v>
      </c>
      <c r="AF31" s="52">
        <v>604.0876983159302</v>
      </c>
      <c r="AG31" s="52">
        <v>548.9009255855608</v>
      </c>
      <c r="AH31" s="52">
        <v>560.09739278151733</v>
      </c>
      <c r="AI31" s="52">
        <v>462.56300898534931</v>
      </c>
      <c r="AJ31" s="96">
        <f t="shared" si="10"/>
        <v>2687.1961591354911</v>
      </c>
      <c r="AK31" s="96">
        <f t="shared" si="11"/>
        <v>5698.6978668034426</v>
      </c>
      <c r="AL31" s="94">
        <f t="shared" si="12"/>
        <v>5635.7204993677078</v>
      </c>
      <c r="AM31" s="95" t="str">
        <f t="shared" si="8"/>
        <v>ผ่าน</v>
      </c>
      <c r="AN31" s="115"/>
      <c r="AO31" s="115"/>
      <c r="AP31" s="46">
        <f t="shared" si="9"/>
        <v>5698.6978668034426</v>
      </c>
      <c r="AQ31" s="52"/>
    </row>
    <row r="32" spans="1:43" ht="13.5" customHeight="1">
      <c r="A32" s="37">
        <v>22</v>
      </c>
      <c r="B32" s="37" t="s">
        <v>95</v>
      </c>
      <c r="C32" s="8" t="s">
        <v>96</v>
      </c>
      <c r="D32" s="72" t="s">
        <v>77</v>
      </c>
      <c r="E32" s="43">
        <v>5691.0199999999995</v>
      </c>
      <c r="F32" s="43">
        <v>5012.7643346060677</v>
      </c>
      <c r="G32" s="43">
        <v>5700.9363254746395</v>
      </c>
      <c r="H32" s="52">
        <v>6187.0899470598142</v>
      </c>
      <c r="I32" s="90">
        <f t="shared" si="13"/>
        <v>-0.11917998274367897</v>
      </c>
      <c r="J32" s="90">
        <f t="shared" si="13"/>
        <v>0.13728393056855173</v>
      </c>
      <c r="K32" s="90">
        <f t="shared" si="13"/>
        <v>8.5276100947277167E-2</v>
      </c>
      <c r="L32" s="91">
        <f t="shared" si="1"/>
        <v>3.4460016257383312E-2</v>
      </c>
      <c r="M32" s="90">
        <f t="shared" si="2"/>
        <v>3.4460016257383312E-2</v>
      </c>
      <c r="N32" s="52">
        <v>0</v>
      </c>
      <c r="O32" s="52">
        <v>0</v>
      </c>
      <c r="P32" s="52">
        <v>0</v>
      </c>
      <c r="Q32" s="52">
        <v>0</v>
      </c>
      <c r="R32" s="52"/>
      <c r="S32" s="90">
        <f t="shared" si="3"/>
        <v>3.4460016257383312E-2</v>
      </c>
      <c r="T32" s="92">
        <f t="shared" si="14"/>
        <v>6400.297167221388</v>
      </c>
      <c r="U32" s="52"/>
      <c r="V32" s="52">
        <v>403.53029549209828</v>
      </c>
      <c r="W32" s="52">
        <v>412.7902036791973</v>
      </c>
      <c r="X32" s="52">
        <v>489.83336205029536</v>
      </c>
      <c r="Y32" s="52">
        <v>705.16860699469817</v>
      </c>
      <c r="Z32" s="52">
        <v>658.26714992168286</v>
      </c>
      <c r="AA32" s="93">
        <f t="shared" si="5"/>
        <v>2669.5896181379721</v>
      </c>
      <c r="AB32" s="94">
        <f t="shared" si="6"/>
        <v>2666.790486342245</v>
      </c>
      <c r="AC32" s="95" t="str">
        <f t="shared" si="7"/>
        <v>ผ่าน</v>
      </c>
      <c r="AD32" s="95"/>
      <c r="AE32" s="52">
        <v>665.69745671999465</v>
      </c>
      <c r="AF32" s="52">
        <v>597.78687812067676</v>
      </c>
      <c r="AG32" s="52">
        <v>595.87692953380395</v>
      </c>
      <c r="AH32" s="52">
        <v>503.73397517182639</v>
      </c>
      <c r="AI32" s="52">
        <v>548.71975889905798</v>
      </c>
      <c r="AJ32" s="96">
        <f t="shared" si="10"/>
        <v>2911.8149984453598</v>
      </c>
      <c r="AK32" s="96">
        <f t="shared" si="11"/>
        <v>5581.4046165833315</v>
      </c>
      <c r="AL32" s="94">
        <f t="shared" si="12"/>
        <v>5333.58097268449</v>
      </c>
      <c r="AM32" s="95" t="str">
        <f t="shared" si="8"/>
        <v>ผ่าน</v>
      </c>
      <c r="AN32" s="115"/>
      <c r="AO32" s="115"/>
      <c r="AP32" s="46">
        <f t="shared" si="9"/>
        <v>5581.4046165833315</v>
      </c>
      <c r="AQ32" s="52"/>
    </row>
    <row r="33" spans="1:43" ht="13.5" customHeight="1">
      <c r="A33" s="37">
        <v>23</v>
      </c>
      <c r="B33" s="37" t="s">
        <v>97</v>
      </c>
      <c r="C33" s="8" t="s">
        <v>98</v>
      </c>
      <c r="D33" s="72" t="s">
        <v>63</v>
      </c>
      <c r="E33" s="43">
        <v>3254.6200000000003</v>
      </c>
      <c r="F33" s="43">
        <v>3501.4270552183407</v>
      </c>
      <c r="G33" s="43">
        <v>4096.7665789029761</v>
      </c>
      <c r="H33" s="52">
        <v>4711.9289247561474</v>
      </c>
      <c r="I33" s="90">
        <f t="shared" si="13"/>
        <v>7.5832833085994769E-2</v>
      </c>
      <c r="J33" s="90">
        <f t="shared" si="13"/>
        <v>0.1700276813699069</v>
      </c>
      <c r="K33" s="90">
        <f t="shared" si="13"/>
        <v>0.15015801706181126</v>
      </c>
      <c r="L33" s="91">
        <f t="shared" si="1"/>
        <v>0.13200617717257099</v>
      </c>
      <c r="M33" s="90">
        <f t="shared" si="2"/>
        <v>0.1</v>
      </c>
      <c r="N33" s="52">
        <v>0</v>
      </c>
      <c r="O33" s="52">
        <v>0</v>
      </c>
      <c r="P33" s="90">
        <v>1.4999999999999999E-2</v>
      </c>
      <c r="Q33" s="52">
        <v>0</v>
      </c>
      <c r="R33" s="52"/>
      <c r="S33" s="90">
        <f t="shared" si="3"/>
        <v>0.115</v>
      </c>
      <c r="T33" s="92">
        <f t="shared" si="14"/>
        <v>5253.8007511031046</v>
      </c>
      <c r="U33" s="52"/>
      <c r="V33" s="52">
        <v>482.7776288349479</v>
      </c>
      <c r="W33" s="52">
        <v>510.42681696741397</v>
      </c>
      <c r="X33" s="52">
        <v>571.30248444298718</v>
      </c>
      <c r="Y33" s="52">
        <v>332.36139393238574</v>
      </c>
      <c r="Z33" s="52">
        <v>309.27607758583781</v>
      </c>
      <c r="AA33" s="93">
        <f t="shared" si="5"/>
        <v>2206.1444017635722</v>
      </c>
      <c r="AB33" s="94">
        <f t="shared" si="6"/>
        <v>2189.0836462929601</v>
      </c>
      <c r="AC33" s="95" t="str">
        <f t="shared" si="7"/>
        <v>ผ่าน</v>
      </c>
      <c r="AD33" s="95"/>
      <c r="AE33" s="52">
        <v>323.49992888413709</v>
      </c>
      <c r="AF33" s="52">
        <v>334.20101369490828</v>
      </c>
      <c r="AG33" s="52">
        <v>338.59268543391624</v>
      </c>
      <c r="AH33" s="52">
        <v>322.27345870417469</v>
      </c>
      <c r="AI33" s="52">
        <v>604.09653041322724</v>
      </c>
      <c r="AJ33" s="96">
        <f t="shared" si="10"/>
        <v>1922.6636171303635</v>
      </c>
      <c r="AK33" s="96">
        <f t="shared" si="11"/>
        <v>4128.8080188939357</v>
      </c>
      <c r="AL33" s="94">
        <f t="shared" si="12"/>
        <v>4378.1672925859202</v>
      </c>
      <c r="AM33" s="95" t="str">
        <f t="shared" si="8"/>
        <v>ไม่ผ่าน</v>
      </c>
      <c r="AN33" s="115"/>
      <c r="AO33" s="115"/>
      <c r="AP33" s="46">
        <f t="shared" si="9"/>
        <v>4128.8080188939357</v>
      </c>
      <c r="AQ33" s="52"/>
    </row>
    <row r="34" spans="1:43" ht="13.5" customHeight="1">
      <c r="A34" s="37">
        <v>24</v>
      </c>
      <c r="B34" s="37" t="s">
        <v>99</v>
      </c>
      <c r="C34" s="8" t="s">
        <v>100</v>
      </c>
      <c r="D34" s="72" t="s">
        <v>101</v>
      </c>
      <c r="E34" s="43">
        <v>1264.1300000000001</v>
      </c>
      <c r="F34" s="43">
        <v>1393.3559988874401</v>
      </c>
      <c r="G34" s="43">
        <v>1567.6225259648704</v>
      </c>
      <c r="H34" s="52">
        <v>1690.9719732067481</v>
      </c>
      <c r="I34" s="90">
        <f t="shared" si="13"/>
        <v>0.1022252449411374</v>
      </c>
      <c r="J34" s="90">
        <f t="shared" si="13"/>
        <v>0.12506963562548101</v>
      </c>
      <c r="K34" s="90">
        <f t="shared" si="13"/>
        <v>7.8685681788067049E-2</v>
      </c>
      <c r="L34" s="91">
        <f t="shared" si="1"/>
        <v>0.10199352078489515</v>
      </c>
      <c r="M34" s="90">
        <f t="shared" si="2"/>
        <v>0.1</v>
      </c>
      <c r="N34" s="52">
        <v>0</v>
      </c>
      <c r="O34" s="52">
        <v>0</v>
      </c>
      <c r="P34" s="52">
        <v>0</v>
      </c>
      <c r="Q34" s="52">
        <v>0</v>
      </c>
      <c r="R34" s="52"/>
      <c r="S34" s="90">
        <f t="shared" si="3"/>
        <v>0.1</v>
      </c>
      <c r="T34" s="92">
        <f t="shared" si="14"/>
        <v>1860.069170527423</v>
      </c>
      <c r="U34" s="52"/>
      <c r="V34" s="52">
        <v>135.62575139729583</v>
      </c>
      <c r="W34" s="52">
        <v>133.50655583908619</v>
      </c>
      <c r="X34" s="52">
        <v>131.93790149441148</v>
      </c>
      <c r="Y34" s="52">
        <v>172.52624761861568</v>
      </c>
      <c r="Z34" s="52">
        <v>180.28523190610903</v>
      </c>
      <c r="AA34" s="93">
        <f t="shared" si="5"/>
        <v>753.88168825551827</v>
      </c>
      <c r="AB34" s="94">
        <f t="shared" si="6"/>
        <v>775.02882105309288</v>
      </c>
      <c r="AC34" s="95" t="str">
        <f t="shared" si="7"/>
        <v>ไม่ผ่าน</v>
      </c>
      <c r="AD34" s="95"/>
      <c r="AE34" s="52">
        <v>161.91358163913475</v>
      </c>
      <c r="AF34" s="52">
        <v>155.87759193355214</v>
      </c>
      <c r="AG34" s="52">
        <v>141.19734872485162</v>
      </c>
      <c r="AH34" s="52">
        <v>140.49147630866051</v>
      </c>
      <c r="AI34" s="52">
        <v>135.78278171312459</v>
      </c>
      <c r="AJ34" s="96">
        <f t="shared" si="10"/>
        <v>735.26278031932361</v>
      </c>
      <c r="AK34" s="96">
        <f t="shared" si="11"/>
        <v>1489.144468574842</v>
      </c>
      <c r="AL34" s="94">
        <f t="shared" si="12"/>
        <v>1550.0576421061858</v>
      </c>
      <c r="AM34" s="95" t="str">
        <f t="shared" si="8"/>
        <v>ไม่ผ่าน</v>
      </c>
      <c r="AN34" s="115"/>
      <c r="AO34" s="115"/>
      <c r="AP34" s="46">
        <f t="shared" si="9"/>
        <v>1489.144468574842</v>
      </c>
      <c r="AQ34" s="52"/>
    </row>
    <row r="35" spans="1:43" ht="13.5" customHeight="1">
      <c r="A35" s="37">
        <v>25</v>
      </c>
      <c r="B35" s="37" t="s">
        <v>102</v>
      </c>
      <c r="C35" s="8" t="s">
        <v>103</v>
      </c>
      <c r="D35" s="72" t="s">
        <v>85</v>
      </c>
      <c r="E35" s="43">
        <v>9274.6200000000008</v>
      </c>
      <c r="F35" s="43">
        <v>13412.861697609595</v>
      </c>
      <c r="G35" s="43">
        <v>15754.236521342671</v>
      </c>
      <c r="H35" s="52">
        <v>17501.63776836601</v>
      </c>
      <c r="I35" s="90">
        <f t="shared" si="13"/>
        <v>0.44618989215834109</v>
      </c>
      <c r="J35" s="90">
        <f t="shared" si="13"/>
        <v>0.17456191501253981</v>
      </c>
      <c r="K35" s="90">
        <f t="shared" si="13"/>
        <v>0.11091627605413247</v>
      </c>
      <c r="L35" s="91">
        <f t="shared" si="1"/>
        <v>0.24388936107500445</v>
      </c>
      <c r="M35" s="90">
        <f t="shared" si="2"/>
        <v>0.1</v>
      </c>
      <c r="N35" s="52">
        <v>0</v>
      </c>
      <c r="O35" s="52">
        <v>0</v>
      </c>
      <c r="P35" s="52">
        <v>0</v>
      </c>
      <c r="Q35" s="52">
        <v>0</v>
      </c>
      <c r="R35" s="52"/>
      <c r="S35" s="90">
        <f t="shared" si="3"/>
        <v>0.1</v>
      </c>
      <c r="T35" s="92">
        <f t="shared" si="14"/>
        <v>19251.801545202612</v>
      </c>
      <c r="U35" s="52"/>
      <c r="V35" s="52">
        <v>1208.2973456520035</v>
      </c>
      <c r="W35" s="52">
        <v>1248.898296649686</v>
      </c>
      <c r="X35" s="52">
        <v>1347.5887560879628</v>
      </c>
      <c r="Y35" s="52">
        <v>1881.0481376226085</v>
      </c>
      <c r="Z35" s="52">
        <v>1707.663857428307</v>
      </c>
      <c r="AA35" s="93">
        <f t="shared" si="5"/>
        <v>7393.4963934405678</v>
      </c>
      <c r="AB35" s="94">
        <f t="shared" si="6"/>
        <v>8021.5839771677556</v>
      </c>
      <c r="AC35" s="95" t="str">
        <f t="shared" si="7"/>
        <v>ไม่ผ่าน</v>
      </c>
      <c r="AD35" s="95"/>
      <c r="AE35" s="52">
        <v>1650.7545855174922</v>
      </c>
      <c r="AF35" s="52">
        <v>1535.3377213152251</v>
      </c>
      <c r="AG35" s="52">
        <v>1508.8719412895236</v>
      </c>
      <c r="AH35" s="52">
        <v>1471.7893743196148</v>
      </c>
      <c r="AI35" s="52">
        <v>1721.3484375981895</v>
      </c>
      <c r="AJ35" s="96">
        <f t="shared" si="10"/>
        <v>7888.1020600400452</v>
      </c>
      <c r="AK35" s="96">
        <f t="shared" si="11"/>
        <v>15281.598453480612</v>
      </c>
      <c r="AL35" s="94">
        <f t="shared" si="12"/>
        <v>16043.167954335511</v>
      </c>
      <c r="AM35" s="95" t="str">
        <f t="shared" si="8"/>
        <v>ไม่ผ่าน</v>
      </c>
      <c r="AN35" s="115"/>
      <c r="AO35" s="115"/>
      <c r="AP35" s="46">
        <f t="shared" si="9"/>
        <v>15281.598453480612</v>
      </c>
      <c r="AQ35" s="52"/>
    </row>
    <row r="36" spans="1:43" ht="13.5" customHeight="1">
      <c r="A36" s="37">
        <v>26</v>
      </c>
      <c r="B36" s="37" t="s">
        <v>104</v>
      </c>
      <c r="C36" s="8" t="s">
        <v>105</v>
      </c>
      <c r="D36" s="72" t="s">
        <v>88</v>
      </c>
      <c r="E36" s="43">
        <v>10190.93</v>
      </c>
      <c r="F36" s="43">
        <v>10032.492633162379</v>
      </c>
      <c r="G36" s="43">
        <v>13457.724505031256</v>
      </c>
      <c r="H36" s="52">
        <v>14501.590074442676</v>
      </c>
      <c r="I36" s="90">
        <f t="shared" si="13"/>
        <v>-1.5546899727269354E-2</v>
      </c>
      <c r="J36" s="90">
        <f t="shared" si="13"/>
        <v>0.34141384370886863</v>
      </c>
      <c r="K36" s="90">
        <f t="shared" si="13"/>
        <v>7.7566275711853414E-2</v>
      </c>
      <c r="L36" s="91">
        <f t="shared" si="1"/>
        <v>0.13447773989781756</v>
      </c>
      <c r="M36" s="90">
        <f t="shared" si="2"/>
        <v>0.1</v>
      </c>
      <c r="N36" s="52">
        <v>0</v>
      </c>
      <c r="O36" s="90">
        <v>1.4999999999999999E-2</v>
      </c>
      <c r="P36" s="52">
        <v>0</v>
      </c>
      <c r="Q36" s="90">
        <v>1.4999999999999999E-2</v>
      </c>
      <c r="R36" s="98">
        <v>1.4999999999999999E-2</v>
      </c>
      <c r="S36" s="90">
        <f t="shared" si="3"/>
        <v>0.115</v>
      </c>
      <c r="T36" s="92">
        <f>H36</f>
        <v>14501.590074442676</v>
      </c>
      <c r="U36" s="52"/>
      <c r="V36" s="52">
        <v>1136.997843243857</v>
      </c>
      <c r="W36" s="52">
        <v>1075.0020976725054</v>
      </c>
      <c r="X36" s="52">
        <v>1100.6205757012353</v>
      </c>
      <c r="Y36" s="52">
        <v>1241.9963837115356</v>
      </c>
      <c r="Z36" s="52">
        <v>999.23361583389806</v>
      </c>
      <c r="AA36" s="93">
        <f t="shared" si="5"/>
        <v>5553.850516163031</v>
      </c>
      <c r="AB36" s="94">
        <f t="shared" si="6"/>
        <v>6042.3291976844484</v>
      </c>
      <c r="AC36" s="95" t="str">
        <f t="shared" si="7"/>
        <v>ไม่ผ่าน</v>
      </c>
      <c r="AD36" s="95"/>
      <c r="AE36" s="52">
        <v>1106.2680353413325</v>
      </c>
      <c r="AF36" s="52">
        <v>2027.712898859651</v>
      </c>
      <c r="AG36" s="52">
        <v>1971.6470529556875</v>
      </c>
      <c r="AH36" s="52">
        <v>1726.9856939287615</v>
      </c>
      <c r="AI36" s="52">
        <v>1026.813480810167</v>
      </c>
      <c r="AJ36" s="96">
        <f t="shared" si="10"/>
        <v>7859.4271618956</v>
      </c>
      <c r="AK36" s="96">
        <f t="shared" si="11"/>
        <v>13413.277678058632</v>
      </c>
      <c r="AL36" s="94">
        <f t="shared" si="12"/>
        <v>12084.658395368897</v>
      </c>
      <c r="AM36" s="95" t="str">
        <f t="shared" si="8"/>
        <v>ผ่าน</v>
      </c>
      <c r="AN36" s="115"/>
      <c r="AO36" s="115"/>
      <c r="AP36" s="46">
        <f t="shared" si="9"/>
        <v>13413.277678058632</v>
      </c>
      <c r="AQ36" s="52"/>
    </row>
    <row r="37" spans="1:43" ht="13.5" customHeight="1">
      <c r="A37" s="37">
        <v>27</v>
      </c>
      <c r="B37" s="37" t="s">
        <v>106</v>
      </c>
      <c r="C37" s="8" t="s">
        <v>107</v>
      </c>
      <c r="D37" s="72" t="s">
        <v>69</v>
      </c>
      <c r="E37" s="43">
        <v>2119.9199999999996</v>
      </c>
      <c r="F37" s="43">
        <v>2268.3357300146868</v>
      </c>
      <c r="G37" s="43">
        <v>2987.313827406811</v>
      </c>
      <c r="H37" s="52">
        <v>3295.646588952327</v>
      </c>
      <c r="I37" s="90">
        <f t="shared" si="13"/>
        <v>7.0010061707369703E-2</v>
      </c>
      <c r="J37" s="90">
        <f t="shared" si="13"/>
        <v>0.31696282339451975</v>
      </c>
      <c r="K37" s="90">
        <f t="shared" si="13"/>
        <v>0.10321405093657987</v>
      </c>
      <c r="L37" s="91">
        <f t="shared" si="1"/>
        <v>0.16339564534615644</v>
      </c>
      <c r="M37" s="90">
        <f t="shared" si="2"/>
        <v>0.1</v>
      </c>
      <c r="N37" s="52">
        <v>0</v>
      </c>
      <c r="O37" s="52">
        <v>0</v>
      </c>
      <c r="P37" s="52">
        <v>0</v>
      </c>
      <c r="Q37" s="52">
        <v>0</v>
      </c>
      <c r="R37" s="52"/>
      <c r="S37" s="90">
        <f t="shared" si="3"/>
        <v>0.1</v>
      </c>
      <c r="T37" s="92">
        <f t="shared" ref="T37:T43" si="15">H37+(H37*S37)</f>
        <v>3625.2112478475597</v>
      </c>
      <c r="U37" s="52"/>
      <c r="V37" s="52">
        <v>277.32429011041211</v>
      </c>
      <c r="W37" s="52">
        <v>306.11168944503078</v>
      </c>
      <c r="X37" s="52">
        <v>320.31071812498647</v>
      </c>
      <c r="Y37" s="52">
        <v>304.73020251698284</v>
      </c>
      <c r="Z37" s="52">
        <v>282.01010999932771</v>
      </c>
      <c r="AA37" s="93">
        <f t="shared" si="5"/>
        <v>1490.4870101967399</v>
      </c>
      <c r="AB37" s="94">
        <f t="shared" si="6"/>
        <v>1510.5046866031498</v>
      </c>
      <c r="AC37" s="95" t="str">
        <f t="shared" si="7"/>
        <v>ไม่ผ่าน</v>
      </c>
      <c r="AD37" s="95"/>
      <c r="AE37" s="52">
        <v>263.08834494628417</v>
      </c>
      <c r="AF37" s="52">
        <v>412.27943866711462</v>
      </c>
      <c r="AG37" s="52">
        <v>396.47145790024064</v>
      </c>
      <c r="AH37" s="52">
        <v>383.91483206227156</v>
      </c>
      <c r="AI37" s="52">
        <v>176.66389647378767</v>
      </c>
      <c r="AJ37" s="96">
        <f t="shared" si="10"/>
        <v>1632.4179700496989</v>
      </c>
      <c r="AK37" s="96">
        <f t="shared" si="11"/>
        <v>3122.9049802464388</v>
      </c>
      <c r="AL37" s="94">
        <f t="shared" si="12"/>
        <v>3021.0093732062996</v>
      </c>
      <c r="AM37" s="95" t="str">
        <f t="shared" si="8"/>
        <v>ผ่าน</v>
      </c>
      <c r="AN37" s="115"/>
      <c r="AO37" s="115"/>
      <c r="AP37" s="46">
        <f t="shared" si="9"/>
        <v>3122.9049802464388</v>
      </c>
      <c r="AQ37" s="52"/>
    </row>
    <row r="38" spans="1:43" ht="13.5" customHeight="1">
      <c r="A38" s="37">
        <v>28</v>
      </c>
      <c r="B38" s="37" t="s">
        <v>108</v>
      </c>
      <c r="C38" s="8" t="s">
        <v>109</v>
      </c>
      <c r="D38" s="72" t="s">
        <v>110</v>
      </c>
      <c r="E38" s="43">
        <v>2595.9</v>
      </c>
      <c r="F38" s="43">
        <v>2578.9850878178581</v>
      </c>
      <c r="G38" s="43">
        <v>3175.9576283889637</v>
      </c>
      <c r="H38" s="52">
        <v>3308.3983028811454</v>
      </c>
      <c r="I38" s="90">
        <f t="shared" si="13"/>
        <v>-6.516010702315945E-3</v>
      </c>
      <c r="J38" s="90">
        <f t="shared" si="13"/>
        <v>0.23147576284600332</v>
      </c>
      <c r="K38" s="90">
        <f t="shared" si="13"/>
        <v>4.1701020601891181E-2</v>
      </c>
      <c r="L38" s="91">
        <f t="shared" si="1"/>
        <v>8.8886924248526178E-2</v>
      </c>
      <c r="M38" s="90">
        <f t="shared" si="2"/>
        <v>8.8886924248526178E-2</v>
      </c>
      <c r="N38" s="52">
        <v>0</v>
      </c>
      <c r="O38" s="52">
        <v>0</v>
      </c>
      <c r="P38" s="52">
        <v>0</v>
      </c>
      <c r="Q38" s="52">
        <v>0</v>
      </c>
      <c r="R38" s="52"/>
      <c r="S38" s="90">
        <f t="shared" si="3"/>
        <v>8.8886924248526178E-2</v>
      </c>
      <c r="T38" s="92">
        <f t="shared" si="15"/>
        <v>3602.4716522132944</v>
      </c>
      <c r="U38" s="52"/>
      <c r="V38" s="52">
        <v>242.21309933942254</v>
      </c>
      <c r="W38" s="52">
        <v>280.99527549061042</v>
      </c>
      <c r="X38" s="52">
        <v>295.01526695642093</v>
      </c>
      <c r="Y38" s="52">
        <v>387.2919582822235</v>
      </c>
      <c r="Z38" s="52">
        <v>357.14061680445889</v>
      </c>
      <c r="AA38" s="93">
        <f t="shared" si="5"/>
        <v>1562.6562168731364</v>
      </c>
      <c r="AB38" s="94">
        <f t="shared" si="6"/>
        <v>1501.0298550888726</v>
      </c>
      <c r="AC38" s="95" t="str">
        <f t="shared" si="7"/>
        <v>ผ่าน</v>
      </c>
      <c r="AD38" s="95"/>
      <c r="AE38" s="52">
        <v>339.19266108639192</v>
      </c>
      <c r="AF38" s="52">
        <v>300.24228625218456</v>
      </c>
      <c r="AG38" s="52">
        <v>296.87535318626669</v>
      </c>
      <c r="AH38" s="52">
        <v>289.04982893118665</v>
      </c>
      <c r="AI38" s="52">
        <v>246.26201866102878</v>
      </c>
      <c r="AJ38" s="96">
        <f t="shared" si="10"/>
        <v>1471.6221481170587</v>
      </c>
      <c r="AK38" s="96">
        <f t="shared" si="11"/>
        <v>3034.2783649901949</v>
      </c>
      <c r="AL38" s="94">
        <f t="shared" si="12"/>
        <v>3002.0597101777453</v>
      </c>
      <c r="AM38" s="95" t="str">
        <f t="shared" si="8"/>
        <v>ผ่าน</v>
      </c>
      <c r="AN38" s="115"/>
      <c r="AO38" s="115"/>
      <c r="AP38" s="46">
        <f t="shared" si="9"/>
        <v>3034.2783649901949</v>
      </c>
      <c r="AQ38" s="52"/>
    </row>
    <row r="39" spans="1:43" ht="13.5" customHeight="1">
      <c r="A39" s="37">
        <v>29</v>
      </c>
      <c r="B39" s="37" t="s">
        <v>111</v>
      </c>
      <c r="C39" s="8" t="s">
        <v>112</v>
      </c>
      <c r="D39" s="72" t="s">
        <v>113</v>
      </c>
      <c r="E39" s="43">
        <v>2217.7399999999998</v>
      </c>
      <c r="F39" s="43">
        <v>2719.3637327467341</v>
      </c>
      <c r="G39" s="43">
        <v>3241.3513308124275</v>
      </c>
      <c r="H39" s="52">
        <v>3455.6725043609044</v>
      </c>
      <c r="I39" s="90">
        <f t="shared" si="13"/>
        <v>0.22618689871073</v>
      </c>
      <c r="J39" s="90">
        <f t="shared" si="13"/>
        <v>0.19195210695056672</v>
      </c>
      <c r="K39" s="90">
        <f t="shared" si="13"/>
        <v>6.6120932806984084E-2</v>
      </c>
      <c r="L39" s="91">
        <f t="shared" si="1"/>
        <v>0.16141997948942691</v>
      </c>
      <c r="M39" s="90">
        <f t="shared" si="2"/>
        <v>0.1</v>
      </c>
      <c r="N39" s="52">
        <v>0</v>
      </c>
      <c r="O39" s="52">
        <v>0</v>
      </c>
      <c r="P39" s="52">
        <v>0</v>
      </c>
      <c r="Q39" s="52">
        <v>0</v>
      </c>
      <c r="R39" s="52"/>
      <c r="S39" s="90">
        <f t="shared" si="3"/>
        <v>0.1</v>
      </c>
      <c r="T39" s="92">
        <f t="shared" si="15"/>
        <v>3801.2397547969949</v>
      </c>
      <c r="U39" s="52"/>
      <c r="V39" s="52">
        <v>189.7730571159218</v>
      </c>
      <c r="W39" s="52">
        <v>211.36667860398762</v>
      </c>
      <c r="X39" s="52">
        <v>226.10470876829493</v>
      </c>
      <c r="Y39" s="52">
        <v>280.71492961290323</v>
      </c>
      <c r="Z39" s="52">
        <v>257.32580532046643</v>
      </c>
      <c r="AA39" s="93">
        <f t="shared" si="5"/>
        <v>1165.285179421574</v>
      </c>
      <c r="AB39" s="94">
        <f t="shared" si="6"/>
        <v>1583.8498978320813</v>
      </c>
      <c r="AC39" s="95" t="str">
        <f t="shared" si="7"/>
        <v>ไม่ผ่าน</v>
      </c>
      <c r="AD39" s="95"/>
      <c r="AE39" s="52">
        <v>259.53634436868663</v>
      </c>
      <c r="AF39" s="52">
        <v>370.55697395107256</v>
      </c>
      <c r="AG39" s="52">
        <v>348.90629163593815</v>
      </c>
      <c r="AH39" s="52">
        <v>293.31444042444957</v>
      </c>
      <c r="AI39" s="52">
        <v>379.69533352658823</v>
      </c>
      <c r="AJ39" s="96">
        <f t="shared" si="10"/>
        <v>1652.0093839067351</v>
      </c>
      <c r="AK39" s="96">
        <f t="shared" si="11"/>
        <v>2817.2945633283089</v>
      </c>
      <c r="AL39" s="94">
        <f t="shared" si="12"/>
        <v>3167.6997956641626</v>
      </c>
      <c r="AM39" s="95" t="str">
        <f t="shared" si="8"/>
        <v>ไม่ผ่าน</v>
      </c>
      <c r="AN39" s="115"/>
      <c r="AO39" s="115"/>
      <c r="AP39" s="46">
        <f t="shared" si="9"/>
        <v>2817.2945633283089</v>
      </c>
      <c r="AQ39" s="52"/>
    </row>
    <row r="40" spans="1:43" ht="13.5" customHeight="1">
      <c r="A40" s="37">
        <v>30</v>
      </c>
      <c r="B40" s="37" t="s">
        <v>114</v>
      </c>
      <c r="C40" s="8" t="s">
        <v>115</v>
      </c>
      <c r="D40" s="72" t="s">
        <v>44</v>
      </c>
      <c r="E40" s="43">
        <v>1535.8799999999997</v>
      </c>
      <c r="F40" s="43">
        <v>1582.8496406750685</v>
      </c>
      <c r="G40" s="43">
        <v>1939.7357852742778</v>
      </c>
      <c r="H40" s="52">
        <v>2058.0320227350194</v>
      </c>
      <c r="I40" s="90">
        <f t="shared" si="13"/>
        <v>3.0581582333951116E-2</v>
      </c>
      <c r="J40" s="90">
        <f t="shared" si="13"/>
        <v>0.22547065458915044</v>
      </c>
      <c r="K40" s="90">
        <f t="shared" si="13"/>
        <v>6.0985747831638105E-2</v>
      </c>
      <c r="L40" s="91">
        <f t="shared" si="1"/>
        <v>0.1056793282515799</v>
      </c>
      <c r="M40" s="90">
        <f t="shared" si="2"/>
        <v>0.1</v>
      </c>
      <c r="N40" s="52">
        <v>0</v>
      </c>
      <c r="O40" s="90">
        <v>1.4999999999999999E-2</v>
      </c>
      <c r="P40" s="52">
        <v>0</v>
      </c>
      <c r="Q40" s="52">
        <v>0</v>
      </c>
      <c r="R40" s="52"/>
      <c r="S40" s="90">
        <f t="shared" si="3"/>
        <v>0.115</v>
      </c>
      <c r="T40" s="92">
        <f t="shared" si="15"/>
        <v>2294.7057053495464</v>
      </c>
      <c r="U40" s="52"/>
      <c r="V40" s="52">
        <v>145.95203573957639</v>
      </c>
      <c r="W40" s="52">
        <v>158.60222299972892</v>
      </c>
      <c r="X40" s="52">
        <v>173.68599275265973</v>
      </c>
      <c r="Y40" s="52">
        <v>271.91476450275661</v>
      </c>
      <c r="Z40" s="52">
        <v>230.44001937660002</v>
      </c>
      <c r="AA40" s="93">
        <f t="shared" si="5"/>
        <v>980.59503537132173</v>
      </c>
      <c r="AB40" s="94">
        <f t="shared" si="6"/>
        <v>956.12737722897771</v>
      </c>
      <c r="AC40" s="95" t="str">
        <f t="shared" si="7"/>
        <v>ผ่าน</v>
      </c>
      <c r="AD40" s="95"/>
      <c r="AE40" s="52">
        <v>212.29924466616438</v>
      </c>
      <c r="AF40" s="52">
        <v>239.64126489084461</v>
      </c>
      <c r="AG40" s="52">
        <v>207.15621457359217</v>
      </c>
      <c r="AH40" s="52">
        <v>194.47918420403863</v>
      </c>
      <c r="AI40" s="52">
        <v>119.45605426831733</v>
      </c>
      <c r="AJ40" s="96">
        <f t="shared" si="10"/>
        <v>973.03196260295704</v>
      </c>
      <c r="AK40" s="96">
        <f t="shared" si="11"/>
        <v>1953.6269979742788</v>
      </c>
      <c r="AL40" s="94">
        <f t="shared" si="12"/>
        <v>1912.2547544579554</v>
      </c>
      <c r="AM40" s="95" t="str">
        <f t="shared" si="8"/>
        <v>ผ่าน</v>
      </c>
      <c r="AN40" s="115"/>
      <c r="AO40" s="115"/>
      <c r="AP40" s="46">
        <f t="shared" si="9"/>
        <v>1953.6269979742788</v>
      </c>
      <c r="AQ40" s="52"/>
    </row>
    <row r="41" spans="1:43" ht="13.5" customHeight="1">
      <c r="A41" s="37">
        <v>31</v>
      </c>
      <c r="B41" s="37" t="s">
        <v>116</v>
      </c>
      <c r="C41" s="8" t="s">
        <v>117</v>
      </c>
      <c r="D41" s="72" t="s">
        <v>53</v>
      </c>
      <c r="E41" s="43">
        <v>603.99</v>
      </c>
      <c r="F41" s="43">
        <v>672.37097460752966</v>
      </c>
      <c r="G41" s="43">
        <v>810.38430592461998</v>
      </c>
      <c r="H41" s="52">
        <v>905.59643275310759</v>
      </c>
      <c r="I41" s="90">
        <f t="shared" si="13"/>
        <v>0.11321540854572038</v>
      </c>
      <c r="J41" s="90">
        <f t="shared" si="13"/>
        <v>0.20526366623373388</v>
      </c>
      <c r="K41" s="90">
        <f t="shared" si="13"/>
        <v>0.11749009220983608</v>
      </c>
      <c r="L41" s="91">
        <f t="shared" si="1"/>
        <v>0.14532305566309678</v>
      </c>
      <c r="M41" s="90">
        <f t="shared" si="2"/>
        <v>0.1</v>
      </c>
      <c r="N41" s="52">
        <v>0</v>
      </c>
      <c r="O41" s="52">
        <v>0</v>
      </c>
      <c r="P41" s="52">
        <v>0</v>
      </c>
      <c r="Q41" s="90">
        <v>1.4999999999999999E-2</v>
      </c>
      <c r="R41" s="52"/>
      <c r="S41" s="90">
        <f t="shared" si="3"/>
        <v>0.115</v>
      </c>
      <c r="T41" s="92">
        <f t="shared" si="15"/>
        <v>1009.740022519715</v>
      </c>
      <c r="U41" s="52"/>
      <c r="V41" s="52">
        <v>78.639306820864149</v>
      </c>
      <c r="W41" s="52">
        <v>80.085251980526351</v>
      </c>
      <c r="X41" s="52">
        <v>82.290046482052645</v>
      </c>
      <c r="Y41" s="52">
        <v>118.14141576471209</v>
      </c>
      <c r="Z41" s="52">
        <v>101.38544120618469</v>
      </c>
      <c r="AA41" s="93">
        <f t="shared" si="5"/>
        <v>460.54146225433993</v>
      </c>
      <c r="AB41" s="94">
        <f t="shared" si="6"/>
        <v>420.72500938321463</v>
      </c>
      <c r="AC41" s="95" t="str">
        <f t="shared" si="7"/>
        <v>ผ่าน</v>
      </c>
      <c r="AD41" s="95"/>
      <c r="AE41" s="52">
        <v>116.86851231951016</v>
      </c>
      <c r="AF41" s="52">
        <v>67.402891193219361</v>
      </c>
      <c r="AG41" s="52">
        <v>65.672564071682984</v>
      </c>
      <c r="AH41" s="52">
        <v>64.422823929116447</v>
      </c>
      <c r="AI41" s="52">
        <v>63.565911683165375</v>
      </c>
      <c r="AJ41" s="96">
        <f t="shared" si="10"/>
        <v>377.93270319669432</v>
      </c>
      <c r="AK41" s="96">
        <f t="shared" si="11"/>
        <v>838.4741654510342</v>
      </c>
      <c r="AL41" s="94">
        <f t="shared" si="12"/>
        <v>841.45001876642925</v>
      </c>
      <c r="AM41" s="95" t="str">
        <f t="shared" si="8"/>
        <v>ไม่ผ่าน</v>
      </c>
      <c r="AN41" s="115"/>
      <c r="AO41" s="115"/>
      <c r="AP41" s="46">
        <f t="shared" si="9"/>
        <v>838.4741654510342</v>
      </c>
      <c r="AQ41" s="52"/>
    </row>
    <row r="42" spans="1:43" ht="13.5" customHeight="1">
      <c r="A42" s="37">
        <v>32</v>
      </c>
      <c r="B42" s="37" t="s">
        <v>118</v>
      </c>
      <c r="C42" s="8" t="s">
        <v>119</v>
      </c>
      <c r="D42" s="72" t="s">
        <v>85</v>
      </c>
      <c r="E42" s="43">
        <v>1602.39</v>
      </c>
      <c r="F42" s="43">
        <v>1720.1275469907791</v>
      </c>
      <c r="G42" s="43">
        <v>1978.1917801806603</v>
      </c>
      <c r="H42" s="52">
        <v>2291.7441128484579</v>
      </c>
      <c r="I42" s="90">
        <f t="shared" si="13"/>
        <v>7.3476211777893666E-2</v>
      </c>
      <c r="J42" s="90">
        <f t="shared" si="13"/>
        <v>0.15002621964943424</v>
      </c>
      <c r="K42" s="90">
        <f t="shared" si="13"/>
        <v>0.15850451700853904</v>
      </c>
      <c r="L42" s="91">
        <f t="shared" si="1"/>
        <v>0.1273356494786223</v>
      </c>
      <c r="M42" s="90">
        <f t="shared" si="2"/>
        <v>0.1</v>
      </c>
      <c r="N42" s="52">
        <v>0</v>
      </c>
      <c r="O42" s="52">
        <v>0</v>
      </c>
      <c r="P42" s="90">
        <v>1.4999999999999999E-2</v>
      </c>
      <c r="Q42" s="52">
        <v>0</v>
      </c>
      <c r="R42" s="52"/>
      <c r="S42" s="90">
        <f t="shared" si="3"/>
        <v>0.115</v>
      </c>
      <c r="T42" s="92">
        <f t="shared" si="15"/>
        <v>2555.2946858260307</v>
      </c>
      <c r="U42" s="52"/>
      <c r="V42" s="52">
        <v>157.07688799352724</v>
      </c>
      <c r="W42" s="52">
        <v>180.43183915141836</v>
      </c>
      <c r="X42" s="52">
        <v>190.12618251649647</v>
      </c>
      <c r="Y42" s="52">
        <v>240.98665195726844</v>
      </c>
      <c r="Z42" s="52">
        <v>225.80239696467885</v>
      </c>
      <c r="AA42" s="93">
        <f t="shared" si="5"/>
        <v>994.42395858338932</v>
      </c>
      <c r="AB42" s="94">
        <f t="shared" si="6"/>
        <v>1064.7061190941795</v>
      </c>
      <c r="AC42" s="95" t="str">
        <f t="shared" si="7"/>
        <v>ไม่ผ่าน</v>
      </c>
      <c r="AD42" s="95"/>
      <c r="AE42" s="52">
        <v>257.38232777809782</v>
      </c>
      <c r="AF42" s="52">
        <v>258.29505189694675</v>
      </c>
      <c r="AG42" s="52">
        <v>215.60838537439435</v>
      </c>
      <c r="AH42" s="52">
        <v>220.09448623472488</v>
      </c>
      <c r="AI42" s="52">
        <v>198.09916608954873</v>
      </c>
      <c r="AJ42" s="96">
        <f t="shared" si="10"/>
        <v>1149.4794173737125</v>
      </c>
      <c r="AK42" s="96">
        <f t="shared" si="11"/>
        <v>2143.9033759571021</v>
      </c>
      <c r="AL42" s="94">
        <f t="shared" si="12"/>
        <v>2129.412238188359</v>
      </c>
      <c r="AM42" s="95" t="str">
        <f t="shared" si="8"/>
        <v>ผ่าน</v>
      </c>
      <c r="AN42" s="115"/>
      <c r="AO42" s="115"/>
      <c r="AP42" s="46">
        <f t="shared" si="9"/>
        <v>2143.9033759571021</v>
      </c>
      <c r="AQ42" s="52"/>
    </row>
    <row r="43" spans="1:43" ht="13.5" customHeight="1">
      <c r="A43" s="37">
        <v>33</v>
      </c>
      <c r="B43" s="37" t="s">
        <v>120</v>
      </c>
      <c r="C43" s="8" t="s">
        <v>121</v>
      </c>
      <c r="D43" s="72" t="s">
        <v>110</v>
      </c>
      <c r="E43" s="43">
        <v>2116.25</v>
      </c>
      <c r="F43" s="43">
        <v>2535.7987614989643</v>
      </c>
      <c r="G43" s="43">
        <v>3116.376055927266</v>
      </c>
      <c r="H43" s="52">
        <v>3313.5817747839465</v>
      </c>
      <c r="I43" s="90">
        <f t="shared" si="13"/>
        <v>0.19825103910169606</v>
      </c>
      <c r="J43" s="90">
        <f t="shared" si="13"/>
        <v>0.22895243236301219</v>
      </c>
      <c r="K43" s="90">
        <f t="shared" si="13"/>
        <v>6.328046272900871E-2</v>
      </c>
      <c r="L43" s="91">
        <f t="shared" si="1"/>
        <v>0.16349464473123901</v>
      </c>
      <c r="M43" s="90">
        <f t="shared" si="2"/>
        <v>0.1</v>
      </c>
      <c r="N43" s="52">
        <v>0</v>
      </c>
      <c r="O43" s="52">
        <v>0</v>
      </c>
      <c r="P43" s="52">
        <v>0</v>
      </c>
      <c r="Q43" s="52">
        <v>0</v>
      </c>
      <c r="R43" s="52"/>
      <c r="S43" s="90">
        <f t="shared" si="3"/>
        <v>0.1</v>
      </c>
      <c r="T43" s="92">
        <f t="shared" si="15"/>
        <v>3644.9399522623412</v>
      </c>
      <c r="U43" s="52"/>
      <c r="V43" s="52">
        <v>270.84789283836881</v>
      </c>
      <c r="W43" s="52">
        <v>327.76288105748893</v>
      </c>
      <c r="X43" s="52">
        <v>364.27356761117545</v>
      </c>
      <c r="Y43" s="52">
        <v>292.37175738763756</v>
      </c>
      <c r="Z43" s="52">
        <v>264.58873108321848</v>
      </c>
      <c r="AA43" s="93">
        <f t="shared" si="5"/>
        <v>1519.8448299778893</v>
      </c>
      <c r="AB43" s="94">
        <f t="shared" si="6"/>
        <v>1518.7249801093087</v>
      </c>
      <c r="AC43" s="95" t="str">
        <f t="shared" si="7"/>
        <v>ผ่าน</v>
      </c>
      <c r="AD43" s="95"/>
      <c r="AE43" s="52">
        <v>269.97436750026742</v>
      </c>
      <c r="AF43" s="52">
        <v>304.41415464128875</v>
      </c>
      <c r="AG43" s="52">
        <v>304.94992274570859</v>
      </c>
      <c r="AH43" s="52">
        <v>269.52561457229717</v>
      </c>
      <c r="AI43" s="52">
        <v>280.29369251679236</v>
      </c>
      <c r="AJ43" s="96">
        <f t="shared" si="10"/>
        <v>1429.1577519763543</v>
      </c>
      <c r="AK43" s="96">
        <f t="shared" si="11"/>
        <v>2949.0025819542434</v>
      </c>
      <c r="AL43" s="94">
        <f t="shared" si="12"/>
        <v>3037.4499602186174</v>
      </c>
      <c r="AM43" s="95" t="str">
        <f t="shared" si="8"/>
        <v>ไม่ผ่าน</v>
      </c>
      <c r="AN43" s="115"/>
      <c r="AO43" s="115"/>
      <c r="AP43" s="46">
        <f t="shared" si="9"/>
        <v>2949.0025819542434</v>
      </c>
      <c r="AQ43" s="52"/>
    </row>
    <row r="44" spans="1:43" ht="13.5" customHeight="1">
      <c r="A44" s="37">
        <v>34</v>
      </c>
      <c r="B44" s="37" t="s">
        <v>122</v>
      </c>
      <c r="C44" s="8" t="s">
        <v>123</v>
      </c>
      <c r="D44" s="72" t="s">
        <v>47</v>
      </c>
      <c r="E44" s="43">
        <v>23167.989999999998</v>
      </c>
      <c r="F44" s="43">
        <v>28142.806939199523</v>
      </c>
      <c r="G44" s="43">
        <v>31648.013026866513</v>
      </c>
      <c r="H44" s="52">
        <v>33565.376085329779</v>
      </c>
      <c r="I44" s="90">
        <f t="shared" si="13"/>
        <v>0.21472803377416538</v>
      </c>
      <c r="J44" s="90">
        <f t="shared" si="13"/>
        <v>0.12455069230442189</v>
      </c>
      <c r="K44" s="90">
        <f t="shared" si="13"/>
        <v>6.0583994857294383E-2</v>
      </c>
      <c r="L44" s="91">
        <f t="shared" si="1"/>
        <v>0.13328757364529389</v>
      </c>
      <c r="M44" s="90">
        <f t="shared" si="2"/>
        <v>0.1</v>
      </c>
      <c r="N44" s="90">
        <v>1.4999999999999999E-2</v>
      </c>
      <c r="O44" s="52">
        <v>0</v>
      </c>
      <c r="P44" s="52">
        <v>0</v>
      </c>
      <c r="Q44" s="52">
        <v>0</v>
      </c>
      <c r="R44" s="52"/>
      <c r="S44" s="90">
        <f t="shared" si="3"/>
        <v>0.115</v>
      </c>
      <c r="T44" s="92">
        <f>H44</f>
        <v>33565.376085329779</v>
      </c>
      <c r="U44" s="52"/>
      <c r="V44" s="52">
        <v>3429.641482611717</v>
      </c>
      <c r="W44" s="52">
        <v>3480.7699690724626</v>
      </c>
      <c r="X44" s="52">
        <v>3939.0899059785452</v>
      </c>
      <c r="Y44" s="52">
        <v>2999.7085894743127</v>
      </c>
      <c r="Z44" s="52">
        <v>2816.1648722993696</v>
      </c>
      <c r="AA44" s="93">
        <f t="shared" si="5"/>
        <v>16665.374819436405</v>
      </c>
      <c r="AB44" s="94">
        <f t="shared" si="6"/>
        <v>13985.573368887408</v>
      </c>
      <c r="AC44" s="95" t="str">
        <f t="shared" si="7"/>
        <v>ผ่าน</v>
      </c>
      <c r="AD44" s="95"/>
      <c r="AE44" s="52">
        <v>2639.5419226202721</v>
      </c>
      <c r="AF44" s="52">
        <v>2418.0679061582282</v>
      </c>
      <c r="AG44" s="52">
        <v>2091.3183187326181</v>
      </c>
      <c r="AH44" s="52">
        <v>2078.6756947095214</v>
      </c>
      <c r="AI44" s="52">
        <v>2809.9080010256448</v>
      </c>
      <c r="AJ44" s="96">
        <f t="shared" si="10"/>
        <v>12037.511843246284</v>
      </c>
      <c r="AK44" s="96">
        <f t="shared" si="11"/>
        <v>28702.886662682689</v>
      </c>
      <c r="AL44" s="94">
        <f t="shared" si="12"/>
        <v>27971.146737774816</v>
      </c>
      <c r="AM44" s="95" t="str">
        <f t="shared" si="8"/>
        <v>ผ่าน</v>
      </c>
      <c r="AN44" s="115"/>
      <c r="AO44" s="115"/>
      <c r="AP44" s="46">
        <f t="shared" si="9"/>
        <v>28702.886662682689</v>
      </c>
      <c r="AQ44" s="52"/>
    </row>
    <row r="45" spans="1:43" ht="13.5" customHeight="1">
      <c r="A45" s="37">
        <v>35</v>
      </c>
      <c r="B45" s="37" t="s">
        <v>124</v>
      </c>
      <c r="C45" s="8" t="s">
        <v>125</v>
      </c>
      <c r="D45" s="72" t="s">
        <v>77</v>
      </c>
      <c r="E45" s="43">
        <v>3069.5499999999997</v>
      </c>
      <c r="F45" s="43">
        <v>3278.7934545187945</v>
      </c>
      <c r="G45" s="43">
        <v>3500.4007714732074</v>
      </c>
      <c r="H45" s="52">
        <v>3828.6530032450346</v>
      </c>
      <c r="I45" s="90">
        <f t="shared" si="13"/>
        <v>6.8167469016238477E-2</v>
      </c>
      <c r="J45" s="90">
        <f t="shared" si="13"/>
        <v>6.7588068607675272E-2</v>
      </c>
      <c r="K45" s="90">
        <f t="shared" si="13"/>
        <v>9.3775614051666498E-2</v>
      </c>
      <c r="L45" s="91">
        <f t="shared" si="1"/>
        <v>7.6510383891860087E-2</v>
      </c>
      <c r="M45" s="90">
        <f t="shared" si="2"/>
        <v>7.6510383891860087E-2</v>
      </c>
      <c r="N45" s="52">
        <v>0</v>
      </c>
      <c r="O45" s="52">
        <v>0</v>
      </c>
      <c r="P45" s="52">
        <v>0</v>
      </c>
      <c r="Q45" s="52">
        <v>0</v>
      </c>
      <c r="R45" s="52"/>
      <c r="S45" s="90">
        <f t="shared" si="3"/>
        <v>7.6510383891860087E-2</v>
      </c>
      <c r="T45" s="92">
        <f t="shared" ref="T45:T65" si="16">H45+(H45*S45)</f>
        <v>4121.5847143120354</v>
      </c>
      <c r="U45" s="52"/>
      <c r="V45" s="52">
        <v>313.89596967065876</v>
      </c>
      <c r="W45" s="52">
        <v>324.26624773550901</v>
      </c>
      <c r="X45" s="52">
        <v>357.30863370037537</v>
      </c>
      <c r="Y45" s="52">
        <v>373.67400157604271</v>
      </c>
      <c r="Z45" s="52">
        <v>345.173512293437</v>
      </c>
      <c r="AA45" s="93">
        <f t="shared" si="5"/>
        <v>1714.3183649760228</v>
      </c>
      <c r="AB45" s="94">
        <f t="shared" si="6"/>
        <v>1717.3269642966814</v>
      </c>
      <c r="AC45" s="95" t="str">
        <f t="shared" si="7"/>
        <v>ไม่ผ่าน</v>
      </c>
      <c r="AD45" s="95"/>
      <c r="AE45" s="52">
        <v>334.90397241538233</v>
      </c>
      <c r="AF45" s="52">
        <v>354.24900930438673</v>
      </c>
      <c r="AG45" s="52">
        <v>412.52809990348152</v>
      </c>
      <c r="AH45" s="52">
        <v>343.25939010516606</v>
      </c>
      <c r="AI45" s="52">
        <v>293.75730210550716</v>
      </c>
      <c r="AJ45" s="96">
        <f t="shared" si="10"/>
        <v>1738.6977738339237</v>
      </c>
      <c r="AK45" s="96">
        <f t="shared" si="11"/>
        <v>3453.0161388099468</v>
      </c>
      <c r="AL45" s="94">
        <f t="shared" si="12"/>
        <v>3434.6539285933627</v>
      </c>
      <c r="AM45" s="95" t="str">
        <f t="shared" si="8"/>
        <v>ผ่าน</v>
      </c>
      <c r="AN45" s="115"/>
      <c r="AO45" s="115"/>
      <c r="AP45" s="46">
        <f t="shared" si="9"/>
        <v>3453.0161388099468</v>
      </c>
      <c r="AQ45" s="52"/>
    </row>
    <row r="46" spans="1:43" ht="13.5" customHeight="1">
      <c r="A46" s="37">
        <v>36</v>
      </c>
      <c r="B46" s="37" t="s">
        <v>126</v>
      </c>
      <c r="C46" s="8" t="s">
        <v>127</v>
      </c>
      <c r="D46" s="72" t="s">
        <v>113</v>
      </c>
      <c r="E46" s="43">
        <v>763.43999999999983</v>
      </c>
      <c r="F46" s="43">
        <v>776.9597002640412</v>
      </c>
      <c r="G46" s="43">
        <v>834.31219458696148</v>
      </c>
      <c r="H46" s="52">
        <v>892.25181974908105</v>
      </c>
      <c r="I46" s="90">
        <f t="shared" si="13"/>
        <v>1.7708923116474613E-2</v>
      </c>
      <c r="J46" s="90">
        <f t="shared" si="13"/>
        <v>7.3816562562292048E-2</v>
      </c>
      <c r="K46" s="90">
        <f t="shared" si="13"/>
        <v>6.944597662365877E-2</v>
      </c>
      <c r="L46" s="91">
        <f t="shared" si="1"/>
        <v>5.3657154100808478E-2</v>
      </c>
      <c r="M46" s="90">
        <f t="shared" si="2"/>
        <v>5.3657154100808478E-2</v>
      </c>
      <c r="N46" s="52">
        <v>0</v>
      </c>
      <c r="O46" s="52">
        <v>0</v>
      </c>
      <c r="P46" s="52">
        <v>0</v>
      </c>
      <c r="Q46" s="52">
        <v>0</v>
      </c>
      <c r="R46" s="52"/>
      <c r="S46" s="90">
        <f t="shared" si="3"/>
        <v>5.3657154100808478E-2</v>
      </c>
      <c r="T46" s="92">
        <f t="shared" si="16"/>
        <v>940.12751313808428</v>
      </c>
      <c r="U46" s="52"/>
      <c r="V46" s="52">
        <v>66.012808069674364</v>
      </c>
      <c r="W46" s="52">
        <v>63.748812777861538</v>
      </c>
      <c r="X46" s="52">
        <v>63.634265245459417</v>
      </c>
      <c r="Y46" s="52">
        <v>75.180853964355123</v>
      </c>
      <c r="Z46" s="52">
        <v>81.524530739194972</v>
      </c>
      <c r="AA46" s="93">
        <f t="shared" si="5"/>
        <v>350.10127079654541</v>
      </c>
      <c r="AB46" s="94">
        <f t="shared" si="6"/>
        <v>391.71979714086842</v>
      </c>
      <c r="AC46" s="95" t="str">
        <f t="shared" si="7"/>
        <v>ไม่ผ่าน</v>
      </c>
      <c r="AD46" s="95"/>
      <c r="AE46" s="52">
        <v>84.227768479265222</v>
      </c>
      <c r="AF46" s="52">
        <v>86.054297064406455</v>
      </c>
      <c r="AG46" s="52">
        <v>87.219076474089519</v>
      </c>
      <c r="AH46" s="52">
        <v>74.78557562135498</v>
      </c>
      <c r="AI46" s="52">
        <v>100.94512703060913</v>
      </c>
      <c r="AJ46" s="96">
        <f t="shared" si="10"/>
        <v>433.23184466972532</v>
      </c>
      <c r="AK46" s="96">
        <f t="shared" si="11"/>
        <v>783.33311546627078</v>
      </c>
      <c r="AL46" s="94">
        <f t="shared" si="12"/>
        <v>783.43959428173685</v>
      </c>
      <c r="AM46" s="95" t="str">
        <f t="shared" si="8"/>
        <v>ไม่ผ่าน</v>
      </c>
      <c r="AN46" s="115"/>
      <c r="AO46" s="115"/>
      <c r="AP46" s="46">
        <f t="shared" si="9"/>
        <v>783.33311546627078</v>
      </c>
      <c r="AQ46" s="52"/>
    </row>
    <row r="47" spans="1:43" ht="13.5" customHeight="1">
      <c r="A47" s="37">
        <v>37</v>
      </c>
      <c r="B47" s="37" t="s">
        <v>128</v>
      </c>
      <c r="C47" s="8" t="s">
        <v>129</v>
      </c>
      <c r="D47" s="72" t="s">
        <v>110</v>
      </c>
      <c r="E47" s="43">
        <v>12264.769999999999</v>
      </c>
      <c r="F47" s="43">
        <v>13714.81502523629</v>
      </c>
      <c r="G47" s="43">
        <v>16311.2692789514</v>
      </c>
      <c r="H47" s="52">
        <v>17112.960882646446</v>
      </c>
      <c r="I47" s="90">
        <f t="shared" si="13"/>
        <v>0.1182284727097444</v>
      </c>
      <c r="J47" s="90">
        <f t="shared" si="13"/>
        <v>0.18931748251343086</v>
      </c>
      <c r="K47" s="90">
        <f t="shared" si="13"/>
        <v>4.9149553599092094E-2</v>
      </c>
      <c r="L47" s="91">
        <f t="shared" si="1"/>
        <v>0.11889850294075581</v>
      </c>
      <c r="M47" s="90">
        <f t="shared" si="2"/>
        <v>0.1</v>
      </c>
      <c r="N47" s="52">
        <v>0</v>
      </c>
      <c r="O47" s="52">
        <v>0</v>
      </c>
      <c r="P47" s="52">
        <v>0</v>
      </c>
      <c r="Q47" s="52">
        <v>0</v>
      </c>
      <c r="R47" s="52"/>
      <c r="S47" s="90">
        <f t="shared" si="3"/>
        <v>0.1</v>
      </c>
      <c r="T47" s="92">
        <f t="shared" si="16"/>
        <v>18824.25697091109</v>
      </c>
      <c r="U47" s="52"/>
      <c r="V47" s="52">
        <v>1443.0745350770542</v>
      </c>
      <c r="W47" s="52">
        <v>1703.8357595975747</v>
      </c>
      <c r="X47" s="52">
        <v>1918.8621847585634</v>
      </c>
      <c r="Y47" s="52">
        <v>1276.896310056718</v>
      </c>
      <c r="Z47" s="52">
        <v>1162.1954569734717</v>
      </c>
      <c r="AA47" s="93">
        <f t="shared" si="5"/>
        <v>7504.8642464633822</v>
      </c>
      <c r="AB47" s="94">
        <f t="shared" si="6"/>
        <v>7843.440404546287</v>
      </c>
      <c r="AC47" s="95" t="str">
        <f t="shared" si="7"/>
        <v>ไม่ผ่าน</v>
      </c>
      <c r="AD47" s="95"/>
      <c r="AE47" s="52">
        <v>1088.7530360545752</v>
      </c>
      <c r="AF47" s="52">
        <v>1777.6930775780199</v>
      </c>
      <c r="AG47" s="52">
        <v>1730.2064605272592</v>
      </c>
      <c r="AH47" s="52">
        <v>1618.797519846687</v>
      </c>
      <c r="AI47" s="52">
        <v>1457.828227539994</v>
      </c>
      <c r="AJ47" s="96">
        <f t="shared" si="10"/>
        <v>7673.2783215465352</v>
      </c>
      <c r="AK47" s="96">
        <f t="shared" si="11"/>
        <v>15178.142568009916</v>
      </c>
      <c r="AL47" s="94">
        <f t="shared" si="12"/>
        <v>15686.880809092574</v>
      </c>
      <c r="AM47" s="95" t="str">
        <f t="shared" si="8"/>
        <v>ไม่ผ่าน</v>
      </c>
      <c r="AN47" s="115"/>
      <c r="AO47" s="115"/>
      <c r="AP47" s="46">
        <f t="shared" si="9"/>
        <v>15178.142568009916</v>
      </c>
      <c r="AQ47" s="52"/>
    </row>
    <row r="48" spans="1:43" ht="13.5" customHeight="1">
      <c r="A48" s="37">
        <v>38</v>
      </c>
      <c r="B48" s="37" t="s">
        <v>130</v>
      </c>
      <c r="C48" s="8" t="s">
        <v>131</v>
      </c>
      <c r="D48" s="72" t="s">
        <v>44</v>
      </c>
      <c r="E48" s="43">
        <v>976.99</v>
      </c>
      <c r="F48" s="43">
        <v>991.61052863401574</v>
      </c>
      <c r="G48" s="43">
        <v>1103.0936582583404</v>
      </c>
      <c r="H48" s="52">
        <v>1179.1812260200743</v>
      </c>
      <c r="I48" s="90">
        <f t="shared" si="13"/>
        <v>1.4964870299609747E-2</v>
      </c>
      <c r="J48" s="90">
        <f t="shared" si="13"/>
        <v>0.11242632707611247</v>
      </c>
      <c r="K48" s="90">
        <f t="shared" si="13"/>
        <v>6.897652542202766E-2</v>
      </c>
      <c r="L48" s="91">
        <f t="shared" si="1"/>
        <v>6.5455907599249963E-2</v>
      </c>
      <c r="M48" s="90">
        <f t="shared" si="2"/>
        <v>6.5455907599249963E-2</v>
      </c>
      <c r="N48" s="52">
        <v>0</v>
      </c>
      <c r="O48" s="52">
        <v>0</v>
      </c>
      <c r="P48" s="52">
        <v>0</v>
      </c>
      <c r="Q48" s="52">
        <v>0</v>
      </c>
      <c r="R48" s="52"/>
      <c r="S48" s="90">
        <f t="shared" si="3"/>
        <v>6.5455907599249963E-2</v>
      </c>
      <c r="T48" s="92">
        <f t="shared" si="16"/>
        <v>1256.3656033932145</v>
      </c>
      <c r="U48" s="52"/>
      <c r="V48" s="52">
        <v>111.81399039596376</v>
      </c>
      <c r="W48" s="52">
        <v>138.50174950140183</v>
      </c>
      <c r="X48" s="52">
        <v>149.49150362622237</v>
      </c>
      <c r="Y48" s="52">
        <v>123.85737098755865</v>
      </c>
      <c r="Z48" s="52">
        <v>100.70211217876249</v>
      </c>
      <c r="AA48" s="93">
        <f t="shared" si="5"/>
        <v>624.36672668990911</v>
      </c>
      <c r="AB48" s="94">
        <f t="shared" si="6"/>
        <v>523.48566808050612</v>
      </c>
      <c r="AC48" s="95" t="str">
        <f t="shared" si="7"/>
        <v>ผ่าน</v>
      </c>
      <c r="AD48" s="95"/>
      <c r="AE48" s="52">
        <v>100.66568709137037</v>
      </c>
      <c r="AF48" s="52">
        <v>70.657088296948203</v>
      </c>
      <c r="AG48" s="52">
        <v>57.14598214737687</v>
      </c>
      <c r="AH48" s="52">
        <v>59.085054177658435</v>
      </c>
      <c r="AI48" s="52">
        <v>111.7410387137745</v>
      </c>
      <c r="AJ48" s="96">
        <f t="shared" si="10"/>
        <v>399.29485042712838</v>
      </c>
      <c r="AK48" s="96">
        <f t="shared" si="11"/>
        <v>1023.6615771170375</v>
      </c>
      <c r="AL48" s="94">
        <f t="shared" si="12"/>
        <v>1046.9713361610122</v>
      </c>
      <c r="AM48" s="95" t="str">
        <f t="shared" si="8"/>
        <v>ไม่ผ่าน</v>
      </c>
      <c r="AN48" s="115"/>
      <c r="AO48" s="115"/>
      <c r="AP48" s="46">
        <f t="shared" si="9"/>
        <v>1023.6615771170375</v>
      </c>
      <c r="AQ48" s="52"/>
    </row>
    <row r="49" spans="1:43" ht="13.5" customHeight="1">
      <c r="A49" s="37">
        <v>39</v>
      </c>
      <c r="B49" s="37" t="s">
        <v>132</v>
      </c>
      <c r="C49" s="8" t="s">
        <v>133</v>
      </c>
      <c r="D49" s="72" t="s">
        <v>60</v>
      </c>
      <c r="E49" s="43">
        <v>13500.090000000002</v>
      </c>
      <c r="F49" s="43">
        <v>20685.117581502509</v>
      </c>
      <c r="G49" s="43">
        <v>48779.668007561784</v>
      </c>
      <c r="H49" s="52">
        <v>55042.428567569696</v>
      </c>
      <c r="I49" s="90">
        <f t="shared" si="13"/>
        <v>0.5322207171583675</v>
      </c>
      <c r="J49" s="90">
        <f t="shared" si="13"/>
        <v>1.3582011470499249</v>
      </c>
      <c r="K49" s="90">
        <f t="shared" si="13"/>
        <v>0.12838874916157822</v>
      </c>
      <c r="L49" s="91">
        <f t="shared" si="1"/>
        <v>0.67293687112329026</v>
      </c>
      <c r="M49" s="90">
        <f t="shared" si="2"/>
        <v>0.1</v>
      </c>
      <c r="N49" s="90">
        <v>1.4999999999999999E-2</v>
      </c>
      <c r="O49" s="52">
        <v>0</v>
      </c>
      <c r="P49" s="52">
        <v>0</v>
      </c>
      <c r="Q49" s="52">
        <v>0</v>
      </c>
      <c r="R49" s="52"/>
      <c r="S49" s="90">
        <f t="shared" si="3"/>
        <v>0.115</v>
      </c>
      <c r="T49" s="92">
        <f t="shared" si="16"/>
        <v>61372.307852840211</v>
      </c>
      <c r="U49" s="52"/>
      <c r="V49" s="52">
        <v>4564.7766485318698</v>
      </c>
      <c r="W49" s="52">
        <v>4797.599221483817</v>
      </c>
      <c r="X49" s="52">
        <v>5597.7978870196621</v>
      </c>
      <c r="Y49" s="52">
        <v>6639.6597661530832</v>
      </c>
      <c r="Z49" s="52">
        <v>7098.6089968040915</v>
      </c>
      <c r="AA49" s="93">
        <f t="shared" si="5"/>
        <v>28698.442519992524</v>
      </c>
      <c r="AB49" s="94">
        <f t="shared" si="6"/>
        <v>25571.794938683423</v>
      </c>
      <c r="AC49" s="95" t="str">
        <f t="shared" si="7"/>
        <v>ผ่าน</v>
      </c>
      <c r="AD49" s="95"/>
      <c r="AE49" s="52">
        <v>6282.5595990749443</v>
      </c>
      <c r="AF49" s="52">
        <v>3958.2202025802198</v>
      </c>
      <c r="AG49" s="52">
        <v>3864.2254426243917</v>
      </c>
      <c r="AH49" s="52">
        <v>3702.0238515817482</v>
      </c>
      <c r="AI49" s="52">
        <v>3774.9251049878872</v>
      </c>
      <c r="AJ49" s="96">
        <f t="shared" si="10"/>
        <v>21581.954200849192</v>
      </c>
      <c r="AK49" s="96">
        <f t="shared" si="11"/>
        <v>50280.396720841716</v>
      </c>
      <c r="AL49" s="94">
        <f t="shared" si="12"/>
        <v>51143.589877366845</v>
      </c>
      <c r="AM49" s="95" t="str">
        <f t="shared" si="8"/>
        <v>ไม่ผ่าน</v>
      </c>
      <c r="AN49" s="115"/>
      <c r="AO49" s="115"/>
      <c r="AP49" s="46">
        <f t="shared" si="9"/>
        <v>50280.396720841716</v>
      </c>
      <c r="AQ49" s="52"/>
    </row>
    <row r="50" spans="1:43" ht="13.5" customHeight="1">
      <c r="A50" s="37">
        <v>40</v>
      </c>
      <c r="B50" s="37" t="s">
        <v>134</v>
      </c>
      <c r="C50" s="8" t="s">
        <v>135</v>
      </c>
      <c r="D50" s="72" t="s">
        <v>88</v>
      </c>
      <c r="E50" s="43">
        <v>2088.88</v>
      </c>
      <c r="F50" s="43">
        <v>2213.7174307576206</v>
      </c>
      <c r="G50" s="43">
        <v>2449.5529177738599</v>
      </c>
      <c r="H50" s="52">
        <v>2872.2631138780425</v>
      </c>
      <c r="I50" s="90">
        <f t="shared" si="13"/>
        <v>5.9762854140793388E-2</v>
      </c>
      <c r="J50" s="90">
        <f t="shared" si="13"/>
        <v>0.10653369022600467</v>
      </c>
      <c r="K50" s="90">
        <f t="shared" si="13"/>
        <v>0.17256626425051447</v>
      </c>
      <c r="L50" s="91">
        <f t="shared" si="1"/>
        <v>0.11295426953910419</v>
      </c>
      <c r="M50" s="90">
        <f t="shared" si="2"/>
        <v>0.1</v>
      </c>
      <c r="N50" s="52">
        <v>0</v>
      </c>
      <c r="O50" s="52">
        <v>0</v>
      </c>
      <c r="P50" s="90">
        <v>1.4999999999999999E-2</v>
      </c>
      <c r="Q50" s="90">
        <v>1.4999999999999999E-2</v>
      </c>
      <c r="R50" s="98">
        <v>1.4999999999999999E-2</v>
      </c>
      <c r="S50" s="90">
        <f t="shared" si="3"/>
        <v>0.115</v>
      </c>
      <c r="T50" s="92">
        <f t="shared" si="16"/>
        <v>3202.5733719740174</v>
      </c>
      <c r="U50" s="52"/>
      <c r="V50" s="52">
        <v>356.33537675423543</v>
      </c>
      <c r="W50" s="52">
        <v>331.42308556084771</v>
      </c>
      <c r="X50" s="52">
        <v>310.04135565077911</v>
      </c>
      <c r="Y50" s="52">
        <v>159.31817989663514</v>
      </c>
      <c r="Z50" s="52">
        <v>160.74912404649729</v>
      </c>
      <c r="AA50" s="93">
        <f t="shared" si="5"/>
        <v>1317.8671219089947</v>
      </c>
      <c r="AB50" s="94">
        <f t="shared" si="6"/>
        <v>1334.4055716558405</v>
      </c>
      <c r="AC50" s="95" t="str">
        <f t="shared" si="7"/>
        <v>ไม่ผ่าน</v>
      </c>
      <c r="AD50" s="95"/>
      <c r="AE50" s="52">
        <v>165.52815243155806</v>
      </c>
      <c r="AF50" s="52">
        <v>264.39141995931914</v>
      </c>
      <c r="AG50" s="52">
        <v>270.50663170498956</v>
      </c>
      <c r="AH50" s="52">
        <v>228.56077427276921</v>
      </c>
      <c r="AI50" s="52">
        <v>311.64179657733717</v>
      </c>
      <c r="AJ50" s="96">
        <f t="shared" si="10"/>
        <v>1240.6287749459732</v>
      </c>
      <c r="AK50" s="96">
        <f t="shared" si="11"/>
        <v>2558.4958968549681</v>
      </c>
      <c r="AL50" s="94">
        <f t="shared" si="12"/>
        <v>2668.811143311681</v>
      </c>
      <c r="AM50" s="95" t="str">
        <f t="shared" si="8"/>
        <v>ไม่ผ่าน</v>
      </c>
      <c r="AN50" s="115"/>
      <c r="AO50" s="115"/>
      <c r="AP50" s="46">
        <f t="shared" si="9"/>
        <v>2558.4958968549681</v>
      </c>
      <c r="AQ50" s="52"/>
    </row>
    <row r="51" spans="1:43" ht="13.5" customHeight="1">
      <c r="A51" s="37">
        <v>41</v>
      </c>
      <c r="B51" s="37" t="s">
        <v>136</v>
      </c>
      <c r="C51" s="8" t="s">
        <v>137</v>
      </c>
      <c r="D51" s="72" t="s">
        <v>69</v>
      </c>
      <c r="E51" s="43">
        <v>588.48</v>
      </c>
      <c r="F51" s="43">
        <v>610.17376730078945</v>
      </c>
      <c r="G51" s="43">
        <v>1089.9846562194134</v>
      </c>
      <c r="H51" s="52">
        <v>1315.1220894430767</v>
      </c>
      <c r="I51" s="90">
        <f t="shared" si="13"/>
        <v>3.6864068958655231E-2</v>
      </c>
      <c r="J51" s="90">
        <f t="shared" si="13"/>
        <v>0.78635122424412229</v>
      </c>
      <c r="K51" s="90">
        <f t="shared" si="13"/>
        <v>0.20655101146519553</v>
      </c>
      <c r="L51" s="91">
        <f t="shared" si="1"/>
        <v>0.34325543488932436</v>
      </c>
      <c r="M51" s="90">
        <f t="shared" si="2"/>
        <v>0.1</v>
      </c>
      <c r="N51" s="52">
        <v>0</v>
      </c>
      <c r="O51" s="52">
        <v>0</v>
      </c>
      <c r="P51" s="52">
        <v>0</v>
      </c>
      <c r="Q51" s="52">
        <v>0</v>
      </c>
      <c r="R51" s="52"/>
      <c r="S51" s="90">
        <f t="shared" si="3"/>
        <v>0.1</v>
      </c>
      <c r="T51" s="92">
        <f t="shared" si="16"/>
        <v>1446.6342983873844</v>
      </c>
      <c r="U51" s="52"/>
      <c r="V51" s="52">
        <v>141.32580557205395</v>
      </c>
      <c r="W51" s="52">
        <v>133.20427278298618</v>
      </c>
      <c r="X51" s="52">
        <v>139.85413432858675</v>
      </c>
      <c r="Y51" s="52">
        <v>120.81665172549745</v>
      </c>
      <c r="Z51" s="52">
        <v>122.40531606997001</v>
      </c>
      <c r="AA51" s="93">
        <f t="shared" si="5"/>
        <v>657.60618047909429</v>
      </c>
      <c r="AB51" s="94">
        <f t="shared" si="6"/>
        <v>602.76429099474353</v>
      </c>
      <c r="AC51" s="95" t="str">
        <f t="shared" si="7"/>
        <v>ผ่าน</v>
      </c>
      <c r="AD51" s="95"/>
      <c r="AE51" s="52">
        <v>113.42861432366855</v>
      </c>
      <c r="AF51" s="52">
        <v>92.088749197287441</v>
      </c>
      <c r="AG51" s="52">
        <v>93.351571023872935</v>
      </c>
      <c r="AH51" s="52">
        <v>84.086928217855757</v>
      </c>
      <c r="AI51" s="52">
        <v>104.83930003451651</v>
      </c>
      <c r="AJ51" s="96">
        <f t="shared" si="10"/>
        <v>487.79516279720116</v>
      </c>
      <c r="AK51" s="96">
        <f t="shared" si="11"/>
        <v>1145.4013432762954</v>
      </c>
      <c r="AL51" s="94">
        <f t="shared" si="12"/>
        <v>1205.5285819894871</v>
      </c>
      <c r="AM51" s="95" t="str">
        <f t="shared" si="8"/>
        <v>ไม่ผ่าน</v>
      </c>
      <c r="AN51" s="115"/>
      <c r="AO51" s="115"/>
      <c r="AP51" s="46">
        <f t="shared" si="9"/>
        <v>1145.4013432762954</v>
      </c>
      <c r="AQ51" s="52"/>
    </row>
    <row r="52" spans="1:43" ht="13.5" customHeight="1">
      <c r="A52" s="37">
        <v>42</v>
      </c>
      <c r="B52" s="37" t="s">
        <v>138</v>
      </c>
      <c r="C52" s="8" t="s">
        <v>139</v>
      </c>
      <c r="D52" s="72" t="s">
        <v>50</v>
      </c>
      <c r="E52" s="43">
        <v>6008.329999999999</v>
      </c>
      <c r="F52" s="43">
        <v>6517.6115319206701</v>
      </c>
      <c r="G52" s="43">
        <v>7219.6188108089555</v>
      </c>
      <c r="H52" s="52">
        <v>7626.5180656558514</v>
      </c>
      <c r="I52" s="90">
        <f t="shared" si="13"/>
        <v>8.4762576609585555E-2</v>
      </c>
      <c r="J52" s="90">
        <f t="shared" si="13"/>
        <v>0.107709285134613</v>
      </c>
      <c r="K52" s="90">
        <f t="shared" si="13"/>
        <v>5.636021312339938E-2</v>
      </c>
      <c r="L52" s="91">
        <f t="shared" si="1"/>
        <v>8.2944024955865989E-2</v>
      </c>
      <c r="M52" s="90">
        <f t="shared" si="2"/>
        <v>8.2944024955865989E-2</v>
      </c>
      <c r="N52" s="52">
        <v>0</v>
      </c>
      <c r="O52" s="52">
        <v>0</v>
      </c>
      <c r="P52" s="90">
        <v>1.4999999999999999E-2</v>
      </c>
      <c r="Q52" s="52">
        <v>0</v>
      </c>
      <c r="R52" s="52"/>
      <c r="S52" s="90">
        <f t="shared" si="3"/>
        <v>9.7944024955865988E-2</v>
      </c>
      <c r="T52" s="92">
        <f t="shared" si="16"/>
        <v>8373.4899414048105</v>
      </c>
      <c r="U52" s="52"/>
      <c r="V52" s="52">
        <v>676.71670628972936</v>
      </c>
      <c r="W52" s="52">
        <v>757.13424497241976</v>
      </c>
      <c r="X52" s="52">
        <v>837.30028701810693</v>
      </c>
      <c r="Y52" s="52">
        <v>885.43816038201862</v>
      </c>
      <c r="Z52" s="52">
        <v>790.42238808806439</v>
      </c>
      <c r="AA52" s="93">
        <f t="shared" si="5"/>
        <v>3947.0117867503386</v>
      </c>
      <c r="AB52" s="94">
        <f t="shared" si="6"/>
        <v>3488.9541422520047</v>
      </c>
      <c r="AC52" s="95" t="str">
        <f t="shared" si="7"/>
        <v>ผ่าน</v>
      </c>
      <c r="AD52" s="95"/>
      <c r="AE52" s="52">
        <v>764.09269089752797</v>
      </c>
      <c r="AF52" s="52">
        <v>610.24170824268253</v>
      </c>
      <c r="AG52" s="52">
        <v>555.52997699476987</v>
      </c>
      <c r="AH52" s="52">
        <v>546.85513053316458</v>
      </c>
      <c r="AI52" s="52">
        <v>497.12548651091959</v>
      </c>
      <c r="AJ52" s="96">
        <f t="shared" si="10"/>
        <v>2973.8449931790647</v>
      </c>
      <c r="AK52" s="96">
        <f t="shared" si="11"/>
        <v>6920.8567799294033</v>
      </c>
      <c r="AL52" s="94">
        <f t="shared" si="12"/>
        <v>6977.9082845040093</v>
      </c>
      <c r="AM52" s="95" t="str">
        <f t="shared" si="8"/>
        <v>ไม่ผ่าน</v>
      </c>
      <c r="AN52" s="115"/>
      <c r="AO52" s="115"/>
      <c r="AP52" s="46">
        <f t="shared" si="9"/>
        <v>6920.8567799294033</v>
      </c>
      <c r="AQ52" s="52"/>
    </row>
    <row r="53" spans="1:43" ht="13.5" customHeight="1">
      <c r="A53" s="37">
        <v>43</v>
      </c>
      <c r="B53" s="37" t="s">
        <v>140</v>
      </c>
      <c r="C53" s="8" t="s">
        <v>141</v>
      </c>
      <c r="D53" s="72" t="s">
        <v>60</v>
      </c>
      <c r="E53" s="43">
        <v>233376.63</v>
      </c>
      <c r="F53" s="43">
        <v>329857.30411329155</v>
      </c>
      <c r="G53" s="43">
        <v>409771.78829848859</v>
      </c>
      <c r="H53" s="52">
        <v>458287.56981574104</v>
      </c>
      <c r="I53" s="90">
        <f t="shared" si="13"/>
        <v>0.41341189181321003</v>
      </c>
      <c r="J53" s="90">
        <f t="shared" si="13"/>
        <v>0.24226986393410258</v>
      </c>
      <c r="K53" s="90">
        <f t="shared" si="13"/>
        <v>0.11839707589120865</v>
      </c>
      <c r="L53" s="91">
        <f t="shared" si="1"/>
        <v>0.25802627721284038</v>
      </c>
      <c r="M53" s="90">
        <f t="shared" si="2"/>
        <v>0.1</v>
      </c>
      <c r="N53" s="90">
        <v>1.4999999999999999E-2</v>
      </c>
      <c r="O53" s="52">
        <v>0</v>
      </c>
      <c r="P53" s="52">
        <v>0</v>
      </c>
      <c r="Q53" s="52">
        <v>0</v>
      </c>
      <c r="R53" s="52"/>
      <c r="S53" s="90">
        <f t="shared" si="3"/>
        <v>0.115</v>
      </c>
      <c r="T53" s="92">
        <f t="shared" si="16"/>
        <v>510990.64034455124</v>
      </c>
      <c r="U53" s="52"/>
      <c r="V53" s="52">
        <v>33004.110437225281</v>
      </c>
      <c r="W53" s="52">
        <v>31766.651296150103</v>
      </c>
      <c r="X53" s="52">
        <v>43162.32830133049</v>
      </c>
      <c r="Y53" s="52">
        <v>64387.145123882008</v>
      </c>
      <c r="Z53" s="52">
        <v>53013.898087282709</v>
      </c>
      <c r="AA53" s="93">
        <f t="shared" si="5"/>
        <v>225334.13324587059</v>
      </c>
      <c r="AB53" s="94">
        <f t="shared" si="6"/>
        <v>212912.76681022966</v>
      </c>
      <c r="AC53" s="95" t="str">
        <f t="shared" si="7"/>
        <v>ผ่าน</v>
      </c>
      <c r="AD53" s="95"/>
      <c r="AE53" s="52">
        <v>57700.461095702856</v>
      </c>
      <c r="AF53" s="52">
        <v>37699.195685817067</v>
      </c>
      <c r="AG53" s="52">
        <v>33746.776900581084</v>
      </c>
      <c r="AH53" s="52">
        <v>38315.695212840423</v>
      </c>
      <c r="AI53" s="52">
        <v>28470.354675425191</v>
      </c>
      <c r="AJ53" s="96">
        <f t="shared" si="10"/>
        <v>195932.4835703666</v>
      </c>
      <c r="AK53" s="96">
        <f t="shared" si="11"/>
        <v>421266.61681623722</v>
      </c>
      <c r="AL53" s="94">
        <f t="shared" si="12"/>
        <v>425825.53362045932</v>
      </c>
      <c r="AM53" s="95" t="str">
        <f t="shared" si="8"/>
        <v>ไม่ผ่าน</v>
      </c>
      <c r="AN53" s="115"/>
      <c r="AO53" s="115"/>
      <c r="AP53" s="46">
        <f t="shared" si="9"/>
        <v>421266.61681623722</v>
      </c>
      <c r="AQ53" s="52"/>
    </row>
    <row r="54" spans="1:43" ht="13.5" customHeight="1">
      <c r="A54" s="37">
        <v>44</v>
      </c>
      <c r="B54" s="37" t="s">
        <v>142</v>
      </c>
      <c r="C54" s="8" t="s">
        <v>143</v>
      </c>
      <c r="D54" s="72" t="s">
        <v>66</v>
      </c>
      <c r="E54" s="43">
        <v>608.04</v>
      </c>
      <c r="F54" s="43">
        <v>622.1479559325843</v>
      </c>
      <c r="G54" s="43">
        <v>677.05966273362048</v>
      </c>
      <c r="H54" s="52">
        <v>1070.6566343382165</v>
      </c>
      <c r="I54" s="90">
        <f t="shared" si="13"/>
        <v>2.3202348418828254E-2</v>
      </c>
      <c r="J54" s="90">
        <f t="shared" si="13"/>
        <v>8.826149194482992E-2</v>
      </c>
      <c r="K54" s="90">
        <f t="shared" si="13"/>
        <v>0.5813327735630458</v>
      </c>
      <c r="L54" s="91">
        <f t="shared" si="1"/>
        <v>0.23093220464223466</v>
      </c>
      <c r="M54" s="90">
        <f t="shared" si="2"/>
        <v>0.1</v>
      </c>
      <c r="N54" s="52">
        <v>0</v>
      </c>
      <c r="O54" s="52">
        <v>0</v>
      </c>
      <c r="P54" s="52">
        <v>0</v>
      </c>
      <c r="Q54" s="52">
        <v>0</v>
      </c>
      <c r="R54" s="52"/>
      <c r="S54" s="90">
        <f t="shared" si="3"/>
        <v>0.1</v>
      </c>
      <c r="T54" s="92">
        <f t="shared" si="16"/>
        <v>1177.722297772038</v>
      </c>
      <c r="U54" s="52"/>
      <c r="V54" s="52">
        <v>107.46662363220993</v>
      </c>
      <c r="W54" s="52">
        <v>132.24706153829931</v>
      </c>
      <c r="X54" s="52">
        <v>128.76223411612031</v>
      </c>
      <c r="Y54" s="52">
        <v>98.737707975064453</v>
      </c>
      <c r="Z54" s="52">
        <v>84.286921245007136</v>
      </c>
      <c r="AA54" s="93">
        <f t="shared" si="5"/>
        <v>551.50054850670108</v>
      </c>
      <c r="AB54" s="94">
        <f t="shared" si="6"/>
        <v>490.71762407168245</v>
      </c>
      <c r="AC54" s="95" t="str">
        <f t="shared" si="7"/>
        <v>ผ่าน</v>
      </c>
      <c r="AD54" s="95"/>
      <c r="AE54" s="52">
        <v>89.154973062261561</v>
      </c>
      <c r="AF54" s="52">
        <v>117.88501729898225</v>
      </c>
      <c r="AG54" s="52">
        <v>114.67281829876464</v>
      </c>
      <c r="AH54" s="52">
        <v>112.59816207824163</v>
      </c>
      <c r="AI54" s="52">
        <v>64.503250086291274</v>
      </c>
      <c r="AJ54" s="96">
        <f t="shared" si="10"/>
        <v>498.81422082454139</v>
      </c>
      <c r="AK54" s="96">
        <f t="shared" si="11"/>
        <v>1050.3147693312426</v>
      </c>
      <c r="AL54" s="94">
        <f t="shared" si="12"/>
        <v>981.4352481433649</v>
      </c>
      <c r="AM54" s="95" t="str">
        <f t="shared" si="8"/>
        <v>ผ่าน</v>
      </c>
      <c r="AN54" s="115"/>
      <c r="AO54" s="115"/>
      <c r="AP54" s="46">
        <f t="shared" si="9"/>
        <v>1050.3147693312426</v>
      </c>
      <c r="AQ54" s="52"/>
    </row>
    <row r="55" spans="1:43" ht="13.5" customHeight="1">
      <c r="A55" s="37">
        <v>45</v>
      </c>
      <c r="B55" s="37" t="s">
        <v>144</v>
      </c>
      <c r="C55" s="8" t="s">
        <v>145</v>
      </c>
      <c r="D55" s="72" t="s">
        <v>101</v>
      </c>
      <c r="E55" s="43">
        <v>1782.74</v>
      </c>
      <c r="F55" s="43">
        <v>1991.7483825464221</v>
      </c>
      <c r="G55" s="43">
        <v>2633.44316796359</v>
      </c>
      <c r="H55" s="52">
        <v>2940.2642588119361</v>
      </c>
      <c r="I55" s="90">
        <f t="shared" si="13"/>
        <v>0.11723996911856026</v>
      </c>
      <c r="J55" s="90">
        <f t="shared" si="13"/>
        <v>0.32217663186791201</v>
      </c>
      <c r="K55" s="90">
        <f t="shared" si="13"/>
        <v>0.11650947876183224</v>
      </c>
      <c r="L55" s="91">
        <f t="shared" si="1"/>
        <v>0.18530869324943486</v>
      </c>
      <c r="M55" s="90">
        <f t="shared" si="2"/>
        <v>0.1</v>
      </c>
      <c r="N55" s="52">
        <v>0</v>
      </c>
      <c r="O55" s="52">
        <v>0</v>
      </c>
      <c r="P55" s="52">
        <v>0</v>
      </c>
      <c r="Q55" s="90">
        <v>1.4999999999999999E-2</v>
      </c>
      <c r="R55" s="52"/>
      <c r="S55" s="90">
        <f t="shared" si="3"/>
        <v>0.115</v>
      </c>
      <c r="T55" s="92">
        <f t="shared" si="16"/>
        <v>3278.3946485753086</v>
      </c>
      <c r="U55" s="52"/>
      <c r="V55" s="52">
        <v>232.95711471159032</v>
      </c>
      <c r="W55" s="52">
        <v>215.93756028487081</v>
      </c>
      <c r="X55" s="52">
        <v>256.41613305685064</v>
      </c>
      <c r="Y55" s="52">
        <v>313.69087765084936</v>
      </c>
      <c r="Z55" s="52">
        <v>289.33161587361684</v>
      </c>
      <c r="AA55" s="93">
        <f t="shared" si="5"/>
        <v>1308.333301577778</v>
      </c>
      <c r="AB55" s="94">
        <f t="shared" si="6"/>
        <v>1365.9977702397118</v>
      </c>
      <c r="AC55" s="95" t="str">
        <f t="shared" si="7"/>
        <v>ไม่ผ่าน</v>
      </c>
      <c r="AD55" s="95"/>
      <c r="AE55" s="52">
        <v>302.14732598185952</v>
      </c>
      <c r="AF55" s="52">
        <v>224.03250668337222</v>
      </c>
      <c r="AG55" s="52">
        <v>206.62306102323126</v>
      </c>
      <c r="AH55" s="52">
        <v>187.85316932795476</v>
      </c>
      <c r="AI55" s="52">
        <v>287.84272294660434</v>
      </c>
      <c r="AJ55" s="96">
        <f t="shared" si="10"/>
        <v>1208.4987859630221</v>
      </c>
      <c r="AK55" s="96">
        <f t="shared" si="11"/>
        <v>2516.8320875407999</v>
      </c>
      <c r="AL55" s="94">
        <f t="shared" si="12"/>
        <v>2731.9955404794237</v>
      </c>
      <c r="AM55" s="95" t="str">
        <f t="shared" si="8"/>
        <v>ไม่ผ่าน</v>
      </c>
      <c r="AN55" s="115"/>
      <c r="AO55" s="115"/>
      <c r="AP55" s="46">
        <f t="shared" si="9"/>
        <v>2516.8320875407999</v>
      </c>
      <c r="AQ55" s="52"/>
    </row>
    <row r="56" spans="1:43" ht="13.5" customHeight="1">
      <c r="A56" s="37">
        <v>46</v>
      </c>
      <c r="B56" s="37" t="s">
        <v>146</v>
      </c>
      <c r="C56" s="8" t="s">
        <v>147</v>
      </c>
      <c r="D56" s="72" t="s">
        <v>148</v>
      </c>
      <c r="E56" s="43">
        <v>557.29</v>
      </c>
      <c r="F56" s="43">
        <v>588.45265685817787</v>
      </c>
      <c r="G56" s="43">
        <v>612.92010930613083</v>
      </c>
      <c r="H56" s="52">
        <v>647.92852908011969</v>
      </c>
      <c r="I56" s="90">
        <f t="shared" si="13"/>
        <v>5.5918205706504534E-2</v>
      </c>
      <c r="J56" s="90">
        <f t="shared" si="13"/>
        <v>4.1579304915688085E-2</v>
      </c>
      <c r="K56" s="90">
        <f t="shared" si="13"/>
        <v>5.7117427283664889E-2</v>
      </c>
      <c r="L56" s="91">
        <f t="shared" si="1"/>
        <v>5.1538312635285834E-2</v>
      </c>
      <c r="M56" s="90">
        <f t="shared" si="2"/>
        <v>5.1538312635285834E-2</v>
      </c>
      <c r="N56" s="52">
        <v>0</v>
      </c>
      <c r="O56" s="52">
        <v>0</v>
      </c>
      <c r="P56" s="52">
        <v>0</v>
      </c>
      <c r="Q56" s="90">
        <v>1.4999999999999999E-2</v>
      </c>
      <c r="R56" s="52"/>
      <c r="S56" s="90">
        <f t="shared" si="3"/>
        <v>6.653831263528584E-2</v>
      </c>
      <c r="T56" s="92">
        <f t="shared" si="16"/>
        <v>691.04060011337356</v>
      </c>
      <c r="U56" s="52"/>
      <c r="V56" s="52">
        <v>47.613411720921071</v>
      </c>
      <c r="W56" s="52">
        <v>47.678990339734185</v>
      </c>
      <c r="X56" s="52">
        <v>51.112880171198235</v>
      </c>
      <c r="Y56" s="52">
        <v>56.041550698777009</v>
      </c>
      <c r="Z56" s="52">
        <v>52.400979493963739</v>
      </c>
      <c r="AA56" s="93">
        <f t="shared" si="5"/>
        <v>254.84781242459425</v>
      </c>
      <c r="AB56" s="94">
        <f t="shared" si="6"/>
        <v>287.93358338057232</v>
      </c>
      <c r="AC56" s="95" t="str">
        <f t="shared" si="7"/>
        <v>ไม่ผ่าน</v>
      </c>
      <c r="AD56" s="95"/>
      <c r="AE56" s="52">
        <v>53.936304863116135</v>
      </c>
      <c r="AF56" s="52">
        <v>86.336612836608367</v>
      </c>
      <c r="AG56" s="52">
        <v>97.61658398395636</v>
      </c>
      <c r="AH56" s="52">
        <v>85.146040185016503</v>
      </c>
      <c r="AI56" s="52">
        <v>40.74806947769504</v>
      </c>
      <c r="AJ56" s="96">
        <f t="shared" si="10"/>
        <v>363.78361134639238</v>
      </c>
      <c r="AK56" s="96">
        <f t="shared" si="11"/>
        <v>618.63142377098666</v>
      </c>
      <c r="AL56" s="94">
        <f t="shared" si="12"/>
        <v>575.86716676114463</v>
      </c>
      <c r="AM56" s="95" t="str">
        <f t="shared" si="8"/>
        <v>ผ่าน</v>
      </c>
      <c r="AN56" s="115"/>
      <c r="AO56" s="115"/>
      <c r="AP56" s="46">
        <f t="shared" si="9"/>
        <v>618.63142377098666</v>
      </c>
      <c r="AQ56" s="52"/>
    </row>
    <row r="57" spans="1:43" ht="13.5" customHeight="1">
      <c r="A57" s="37">
        <v>47</v>
      </c>
      <c r="B57" s="37" t="s">
        <v>149</v>
      </c>
      <c r="C57" s="8" t="s">
        <v>150</v>
      </c>
      <c r="D57" s="72" t="s">
        <v>113</v>
      </c>
      <c r="E57" s="43">
        <v>2402.2400000000002</v>
      </c>
      <c r="F57" s="43">
        <v>3141.5550139149555</v>
      </c>
      <c r="G57" s="43">
        <v>3574.9340223193312</v>
      </c>
      <c r="H57" s="52">
        <v>3866.642021625551</v>
      </c>
      <c r="I57" s="90">
        <f t="shared" si="13"/>
        <v>0.30776067916401156</v>
      </c>
      <c r="J57" s="90">
        <f t="shared" si="13"/>
        <v>0.13795047563541019</v>
      </c>
      <c r="K57" s="90">
        <f t="shared" si="13"/>
        <v>8.159814908051552E-2</v>
      </c>
      <c r="L57" s="91">
        <f t="shared" si="1"/>
        <v>0.17576976795997909</v>
      </c>
      <c r="M57" s="90">
        <f t="shared" si="2"/>
        <v>0.1</v>
      </c>
      <c r="N57" s="52">
        <v>0</v>
      </c>
      <c r="O57" s="52">
        <v>0</v>
      </c>
      <c r="P57" s="52">
        <v>0</v>
      </c>
      <c r="Q57" s="52">
        <v>0</v>
      </c>
      <c r="R57" s="52"/>
      <c r="S57" s="90">
        <f t="shared" si="3"/>
        <v>0.1</v>
      </c>
      <c r="T57" s="92">
        <f t="shared" si="16"/>
        <v>4253.3062237881059</v>
      </c>
      <c r="U57" s="52"/>
      <c r="V57" s="52">
        <v>326.20534383397245</v>
      </c>
      <c r="W57" s="52">
        <v>326.67863443674611</v>
      </c>
      <c r="X57" s="52">
        <v>330.37622819156059</v>
      </c>
      <c r="Y57" s="52">
        <v>288.15863856140584</v>
      </c>
      <c r="Z57" s="52">
        <v>283.2384933313341</v>
      </c>
      <c r="AA57" s="93">
        <f t="shared" si="5"/>
        <v>1554.657338355019</v>
      </c>
      <c r="AB57" s="94">
        <f t="shared" si="6"/>
        <v>1772.2109265783774</v>
      </c>
      <c r="AC57" s="95" t="str">
        <f t="shared" si="7"/>
        <v>ไม่ผ่าน</v>
      </c>
      <c r="AD57" s="95"/>
      <c r="AE57" s="52">
        <v>260.9402456682061</v>
      </c>
      <c r="AF57" s="52">
        <v>326.02969081071626</v>
      </c>
      <c r="AG57" s="52">
        <v>326.14033008506385</v>
      </c>
      <c r="AH57" s="52">
        <v>325.57335515644769</v>
      </c>
      <c r="AI57" s="52">
        <v>393.87882384538051</v>
      </c>
      <c r="AJ57" s="96">
        <f t="shared" si="10"/>
        <v>1632.5624455658144</v>
      </c>
      <c r="AK57" s="96">
        <f t="shared" si="11"/>
        <v>3187.2197839208334</v>
      </c>
      <c r="AL57" s="94">
        <f t="shared" si="12"/>
        <v>3544.4218531567549</v>
      </c>
      <c r="AM57" s="95" t="str">
        <f t="shared" si="8"/>
        <v>ไม่ผ่าน</v>
      </c>
      <c r="AN57" s="115"/>
      <c r="AO57" s="115"/>
      <c r="AP57" s="46">
        <f t="shared" si="9"/>
        <v>3187.2197839208334</v>
      </c>
      <c r="AQ57" s="52"/>
    </row>
    <row r="58" spans="1:43" ht="13.5" customHeight="1">
      <c r="A58" s="37">
        <v>48</v>
      </c>
      <c r="B58" s="37" t="s">
        <v>151</v>
      </c>
      <c r="C58" s="8" t="s">
        <v>152</v>
      </c>
      <c r="D58" s="72" t="s">
        <v>66</v>
      </c>
      <c r="E58" s="43">
        <v>893.51</v>
      </c>
      <c r="F58" s="43">
        <v>925.47262807649679</v>
      </c>
      <c r="G58" s="43">
        <v>998.39171422893912</v>
      </c>
      <c r="H58" s="52">
        <v>1320.6760082607229</v>
      </c>
      <c r="I58" s="90">
        <f t="shared" ref="I58:K86" si="17">(F58-E58)/E58</f>
        <v>3.5771986968804827E-2</v>
      </c>
      <c r="J58" s="90">
        <f t="shared" si="17"/>
        <v>7.8791186189911891E-2</v>
      </c>
      <c r="K58" s="90">
        <f t="shared" si="17"/>
        <v>0.3228034542340778</v>
      </c>
      <c r="L58" s="91">
        <f t="shared" si="1"/>
        <v>0.14578887579759817</v>
      </c>
      <c r="M58" s="90">
        <f t="shared" si="2"/>
        <v>0.1</v>
      </c>
      <c r="N58" s="52">
        <v>0</v>
      </c>
      <c r="O58" s="52">
        <v>0</v>
      </c>
      <c r="P58" s="52">
        <v>0</v>
      </c>
      <c r="Q58" s="52">
        <v>0</v>
      </c>
      <c r="R58" s="52"/>
      <c r="S58" s="90">
        <f t="shared" si="3"/>
        <v>0.1</v>
      </c>
      <c r="T58" s="92">
        <f t="shared" si="16"/>
        <v>1452.7436090867952</v>
      </c>
      <c r="U58" s="52"/>
      <c r="V58" s="52">
        <v>177.00880307443356</v>
      </c>
      <c r="W58" s="52">
        <v>165.84041518011639</v>
      </c>
      <c r="X58" s="52">
        <v>184.93252537334766</v>
      </c>
      <c r="Y58" s="52">
        <v>103.53386525135188</v>
      </c>
      <c r="Z58" s="52">
        <v>99.073022645752218</v>
      </c>
      <c r="AA58" s="93">
        <f t="shared" si="5"/>
        <v>730.38863152500176</v>
      </c>
      <c r="AB58" s="94">
        <f t="shared" si="6"/>
        <v>605.30983711949796</v>
      </c>
      <c r="AC58" s="95" t="str">
        <f t="shared" si="7"/>
        <v>ผ่าน</v>
      </c>
      <c r="AD58" s="95"/>
      <c r="AE58" s="52">
        <v>77.679460168071884</v>
      </c>
      <c r="AF58" s="52">
        <v>107.60905933423653</v>
      </c>
      <c r="AG58" s="52">
        <v>99.510393270880797</v>
      </c>
      <c r="AH58" s="52">
        <v>105.62760451610615</v>
      </c>
      <c r="AI58" s="52">
        <v>105.56137314197343</v>
      </c>
      <c r="AJ58" s="96">
        <f t="shared" si="10"/>
        <v>495.9878904312688</v>
      </c>
      <c r="AK58" s="96">
        <f t="shared" si="11"/>
        <v>1226.3765219562706</v>
      </c>
      <c r="AL58" s="94">
        <f t="shared" si="12"/>
        <v>1210.6196742389959</v>
      </c>
      <c r="AM58" s="95" t="str">
        <f t="shared" si="8"/>
        <v>ผ่าน</v>
      </c>
      <c r="AN58" s="115"/>
      <c r="AO58" s="115"/>
      <c r="AP58" s="46">
        <f t="shared" si="9"/>
        <v>1226.3765219562706</v>
      </c>
      <c r="AQ58" s="52"/>
    </row>
    <row r="59" spans="1:43" ht="13.5" customHeight="1">
      <c r="A59" s="37">
        <v>49</v>
      </c>
      <c r="B59" s="37" t="s">
        <v>153</v>
      </c>
      <c r="C59" s="8" t="s">
        <v>154</v>
      </c>
      <c r="D59" s="72" t="s">
        <v>60</v>
      </c>
      <c r="E59" s="43">
        <v>3096.58</v>
      </c>
      <c r="F59" s="43">
        <v>3284.1010602939141</v>
      </c>
      <c r="G59" s="43">
        <v>3746.827923920237</v>
      </c>
      <c r="H59" s="52">
        <v>4072.8209048468325</v>
      </c>
      <c r="I59" s="90">
        <f t="shared" si="17"/>
        <v>6.0557473178123662E-2</v>
      </c>
      <c r="J59" s="90">
        <f t="shared" si="17"/>
        <v>0.14089909388626143</v>
      </c>
      <c r="K59" s="90">
        <f t="shared" si="17"/>
        <v>8.7005058023992471E-2</v>
      </c>
      <c r="L59" s="91">
        <f t="shared" si="1"/>
        <v>9.6153875029459199E-2</v>
      </c>
      <c r="M59" s="90">
        <f t="shared" si="2"/>
        <v>9.6153875029459199E-2</v>
      </c>
      <c r="N59" s="52">
        <v>0</v>
      </c>
      <c r="O59" s="52">
        <v>0</v>
      </c>
      <c r="P59" s="90">
        <v>1.4999999999999999E-2</v>
      </c>
      <c r="Q59" s="52">
        <v>0</v>
      </c>
      <c r="R59" s="52"/>
      <c r="S59" s="90">
        <f t="shared" si="3"/>
        <v>0.1111538750294592</v>
      </c>
      <c r="T59" s="92">
        <f t="shared" si="16"/>
        <v>4525.5307307215462</v>
      </c>
      <c r="U59" s="52"/>
      <c r="V59" s="52">
        <v>317.00918387207088</v>
      </c>
      <c r="W59" s="52">
        <v>293.82284359720302</v>
      </c>
      <c r="X59" s="52">
        <v>293.92120000408357</v>
      </c>
      <c r="Y59" s="52">
        <v>353.9844063782374</v>
      </c>
      <c r="Z59" s="52">
        <v>350.54879163076635</v>
      </c>
      <c r="AA59" s="93">
        <f t="shared" si="5"/>
        <v>1609.2864254823614</v>
      </c>
      <c r="AB59" s="94">
        <f t="shared" si="6"/>
        <v>1885.6378044673111</v>
      </c>
      <c r="AC59" s="95" t="str">
        <f t="shared" si="7"/>
        <v>ไม่ผ่าน</v>
      </c>
      <c r="AD59" s="95"/>
      <c r="AE59" s="52">
        <v>351.47233567921194</v>
      </c>
      <c r="AF59" s="52">
        <v>499.99947067659451</v>
      </c>
      <c r="AG59" s="52">
        <v>404.14123577227667</v>
      </c>
      <c r="AH59" s="52">
        <v>378.6014189999172</v>
      </c>
      <c r="AI59" s="52">
        <v>363.15229951124059</v>
      </c>
      <c r="AJ59" s="96">
        <f t="shared" si="10"/>
        <v>1997.366760639241</v>
      </c>
      <c r="AK59" s="96">
        <f t="shared" si="11"/>
        <v>3606.6531861216026</v>
      </c>
      <c r="AL59" s="94">
        <f t="shared" si="12"/>
        <v>3771.2756089346221</v>
      </c>
      <c r="AM59" s="95" t="str">
        <f t="shared" si="8"/>
        <v>ไม่ผ่าน</v>
      </c>
      <c r="AN59" s="115"/>
      <c r="AO59" s="115"/>
      <c r="AP59" s="46">
        <f t="shared" si="9"/>
        <v>3606.6531861216026</v>
      </c>
      <c r="AQ59" s="52"/>
    </row>
    <row r="60" spans="1:43" ht="13.5" customHeight="1">
      <c r="A60" s="37">
        <v>50</v>
      </c>
      <c r="B60" s="37" t="s">
        <v>155</v>
      </c>
      <c r="C60" s="8" t="s">
        <v>156</v>
      </c>
      <c r="D60" s="72" t="s">
        <v>74</v>
      </c>
      <c r="E60" s="43">
        <v>23101.329999999998</v>
      </c>
      <c r="F60" s="43">
        <v>25216.956621187375</v>
      </c>
      <c r="G60" s="43">
        <v>28647.129212262957</v>
      </c>
      <c r="H60" s="52">
        <v>31581.22228996965</v>
      </c>
      <c r="I60" s="90">
        <f t="shared" si="17"/>
        <v>9.1580295211893745E-2</v>
      </c>
      <c r="J60" s="90">
        <f t="shared" si="17"/>
        <v>0.13602643025501096</v>
      </c>
      <c r="K60" s="90">
        <f t="shared" si="17"/>
        <v>0.10242188862857149</v>
      </c>
      <c r="L60" s="91">
        <f t="shared" si="1"/>
        <v>0.11000953803182539</v>
      </c>
      <c r="M60" s="90">
        <f t="shared" si="2"/>
        <v>0.1</v>
      </c>
      <c r="N60" s="52">
        <v>0</v>
      </c>
      <c r="O60" s="52"/>
      <c r="P60" s="90">
        <v>1.4999999999999999E-2</v>
      </c>
      <c r="Q60" s="90">
        <v>1.4999999999999999E-2</v>
      </c>
      <c r="R60" s="98">
        <v>1.4999999999999999E-2</v>
      </c>
      <c r="S60" s="90">
        <f t="shared" si="3"/>
        <v>0.115</v>
      </c>
      <c r="T60" s="92">
        <f t="shared" si="16"/>
        <v>35213.062853316158</v>
      </c>
      <c r="U60" s="52"/>
      <c r="V60" s="52">
        <v>3707.5648305691525</v>
      </c>
      <c r="W60" s="52">
        <v>3873.7282158701464</v>
      </c>
      <c r="X60" s="52">
        <v>4161.6592960580801</v>
      </c>
      <c r="Y60" s="52">
        <v>2093.1156372405612</v>
      </c>
      <c r="Z60" s="52">
        <v>2107.959433277721</v>
      </c>
      <c r="AA60" s="93">
        <f t="shared" si="5"/>
        <v>15944.027413015663</v>
      </c>
      <c r="AB60" s="94">
        <f t="shared" si="6"/>
        <v>14672.109522215067</v>
      </c>
      <c r="AC60" s="95" t="str">
        <f t="shared" si="7"/>
        <v>ผ่าน</v>
      </c>
      <c r="AD60" s="95"/>
      <c r="AE60" s="52">
        <v>2100.0961223979866</v>
      </c>
      <c r="AF60" s="52">
        <v>3042.9846747564652</v>
      </c>
      <c r="AG60" s="52">
        <v>2618.8025848253174</v>
      </c>
      <c r="AH60" s="52">
        <v>2316.8053745278175</v>
      </c>
      <c r="AI60" s="52">
        <v>2749.6112987435145</v>
      </c>
      <c r="AJ60" s="96">
        <f t="shared" si="10"/>
        <v>12828.3000552511</v>
      </c>
      <c r="AK60" s="96">
        <f t="shared" si="11"/>
        <v>28772.327468266762</v>
      </c>
      <c r="AL60" s="94">
        <f t="shared" si="12"/>
        <v>29344.219044430134</v>
      </c>
      <c r="AM60" s="95" t="str">
        <f t="shared" si="8"/>
        <v>ไม่ผ่าน</v>
      </c>
      <c r="AN60" s="115"/>
      <c r="AO60" s="115"/>
      <c r="AP60" s="46">
        <f t="shared" si="9"/>
        <v>28772.327468266762</v>
      </c>
      <c r="AQ60" s="52"/>
    </row>
    <row r="61" spans="1:43" ht="13.5" customHeight="1">
      <c r="A61" s="37">
        <v>51</v>
      </c>
      <c r="B61" s="37" t="s">
        <v>157</v>
      </c>
      <c r="C61" s="8" t="s">
        <v>158</v>
      </c>
      <c r="D61" s="72" t="s">
        <v>63</v>
      </c>
      <c r="E61" s="43">
        <v>1663.34</v>
      </c>
      <c r="F61" s="43">
        <v>1825.1035170744778</v>
      </c>
      <c r="G61" s="43">
        <v>2173.7616987715705</v>
      </c>
      <c r="H61" s="52">
        <v>2659.8294613424782</v>
      </c>
      <c r="I61" s="90">
        <f t="shared" si="17"/>
        <v>9.7252225687158328E-2</v>
      </c>
      <c r="J61" s="90">
        <f t="shared" si="17"/>
        <v>0.1910347431996455</v>
      </c>
      <c r="K61" s="90">
        <f t="shared" si="17"/>
        <v>0.22360673796285618</v>
      </c>
      <c r="L61" s="91">
        <f t="shared" si="1"/>
        <v>0.17063123561655336</v>
      </c>
      <c r="M61" s="90">
        <f t="shared" si="2"/>
        <v>0.1</v>
      </c>
      <c r="N61" s="52">
        <v>0</v>
      </c>
      <c r="O61" s="90">
        <v>1.4999999999999999E-2</v>
      </c>
      <c r="P61" s="52">
        <v>0</v>
      </c>
      <c r="Q61" s="52">
        <v>0</v>
      </c>
      <c r="R61" s="52"/>
      <c r="S61" s="90">
        <f t="shared" si="3"/>
        <v>0.115</v>
      </c>
      <c r="T61" s="92">
        <f t="shared" si="16"/>
        <v>2965.7098493968633</v>
      </c>
      <c r="U61" s="52"/>
      <c r="V61" s="52">
        <v>208.10197118789128</v>
      </c>
      <c r="W61" s="52">
        <v>246.84735573659333</v>
      </c>
      <c r="X61" s="52">
        <v>284.06618721015559</v>
      </c>
      <c r="Y61" s="52">
        <v>265.9584049412573</v>
      </c>
      <c r="Z61" s="52">
        <v>200.58206252838852</v>
      </c>
      <c r="AA61" s="93">
        <f t="shared" si="5"/>
        <v>1205.555981604286</v>
      </c>
      <c r="AB61" s="94">
        <f t="shared" si="6"/>
        <v>1235.712437248693</v>
      </c>
      <c r="AC61" s="95" t="str">
        <f t="shared" si="7"/>
        <v>ไม่ผ่าน</v>
      </c>
      <c r="AD61" s="95"/>
      <c r="AE61" s="52">
        <v>181.41029451888451</v>
      </c>
      <c r="AF61" s="52">
        <v>274.82120978304766</v>
      </c>
      <c r="AG61" s="52">
        <v>208.8569077329376</v>
      </c>
      <c r="AH61" s="52">
        <v>188.09156930713448</v>
      </c>
      <c r="AI61" s="52">
        <v>322.85835896809107</v>
      </c>
      <c r="AJ61" s="96">
        <f t="shared" si="10"/>
        <v>1176.0383403100955</v>
      </c>
      <c r="AK61" s="96">
        <f t="shared" si="11"/>
        <v>2381.5943219143815</v>
      </c>
      <c r="AL61" s="94">
        <f t="shared" si="12"/>
        <v>2471.4248744973861</v>
      </c>
      <c r="AM61" s="95" t="str">
        <f t="shared" si="8"/>
        <v>ไม่ผ่าน</v>
      </c>
      <c r="AN61" s="115"/>
      <c r="AO61" s="115"/>
      <c r="AP61" s="46">
        <f t="shared" si="9"/>
        <v>2381.5943219143815</v>
      </c>
      <c r="AQ61" s="52"/>
    </row>
    <row r="62" spans="1:43" ht="13.5" customHeight="1">
      <c r="A62" s="37">
        <v>52</v>
      </c>
      <c r="B62" s="37" t="s">
        <v>159</v>
      </c>
      <c r="C62" s="8" t="s">
        <v>160</v>
      </c>
      <c r="D62" s="72" t="s">
        <v>82</v>
      </c>
      <c r="E62" s="43">
        <v>3939.1299999999997</v>
      </c>
      <c r="F62" s="43">
        <v>3965.7601917837651</v>
      </c>
      <c r="G62" s="43">
        <v>4442.4520905805612</v>
      </c>
      <c r="H62" s="52">
        <v>4657.4415356168529</v>
      </c>
      <c r="I62" s="90">
        <f t="shared" si="17"/>
        <v>6.7604247089498044E-3</v>
      </c>
      <c r="J62" s="90">
        <f t="shared" si="17"/>
        <v>0.12020189717583103</v>
      </c>
      <c r="K62" s="90">
        <f t="shared" si="17"/>
        <v>4.8394319320210356E-2</v>
      </c>
      <c r="L62" s="91">
        <f t="shared" si="1"/>
        <v>5.8452213734997066E-2</v>
      </c>
      <c r="M62" s="90">
        <f t="shared" si="2"/>
        <v>5.8452213734997066E-2</v>
      </c>
      <c r="N62" s="52">
        <v>0</v>
      </c>
      <c r="O62" s="52">
        <v>0</v>
      </c>
      <c r="P62" s="52">
        <v>0</v>
      </c>
      <c r="Q62" s="90">
        <v>1.4999999999999999E-2</v>
      </c>
      <c r="R62" s="52"/>
      <c r="S62" s="90">
        <f t="shared" si="3"/>
        <v>7.3452213734997066E-2</v>
      </c>
      <c r="T62" s="92">
        <f t="shared" si="16"/>
        <v>4999.540926749235</v>
      </c>
      <c r="U62" s="52"/>
      <c r="V62" s="52">
        <v>439.48688799352726</v>
      </c>
      <c r="W62" s="52">
        <v>488.02694316371753</v>
      </c>
      <c r="X62" s="52">
        <v>513.33248742058026</v>
      </c>
      <c r="Y62" s="52">
        <v>376.71233731198515</v>
      </c>
      <c r="Z62" s="52">
        <v>359.12790073897088</v>
      </c>
      <c r="AA62" s="93">
        <f t="shared" si="5"/>
        <v>2176.6865566287811</v>
      </c>
      <c r="AB62" s="94">
        <f t="shared" si="6"/>
        <v>2083.1420528121812</v>
      </c>
      <c r="AC62" s="95" t="str">
        <f t="shared" si="7"/>
        <v>ผ่าน</v>
      </c>
      <c r="AD62" s="95"/>
      <c r="AE62" s="52">
        <v>373.14932835277739</v>
      </c>
      <c r="AF62" s="52">
        <v>334.54661283660835</v>
      </c>
      <c r="AG62" s="52">
        <v>329.78923937840528</v>
      </c>
      <c r="AH62" s="52">
        <v>336.47189977783825</v>
      </c>
      <c r="AI62" s="52">
        <v>527.65608105731087</v>
      </c>
      <c r="AJ62" s="96">
        <f t="shared" si="10"/>
        <v>1901.61316140294</v>
      </c>
      <c r="AK62" s="96">
        <f t="shared" si="11"/>
        <v>4078.2997180317211</v>
      </c>
      <c r="AL62" s="94">
        <f t="shared" si="12"/>
        <v>4166.2841056243624</v>
      </c>
      <c r="AM62" s="95" t="str">
        <f t="shared" si="8"/>
        <v>ไม่ผ่าน</v>
      </c>
      <c r="AN62" s="115"/>
      <c r="AO62" s="115"/>
      <c r="AP62" s="46">
        <f t="shared" si="9"/>
        <v>4078.2997180317211</v>
      </c>
      <c r="AQ62" s="52"/>
    </row>
    <row r="63" spans="1:43" ht="13.5" customHeight="1">
      <c r="A63" s="37">
        <v>53</v>
      </c>
      <c r="B63" s="37" t="s">
        <v>161</v>
      </c>
      <c r="C63" s="8" t="s">
        <v>162</v>
      </c>
      <c r="D63" s="72" t="s">
        <v>41</v>
      </c>
      <c r="E63" s="43">
        <v>2242.75</v>
      </c>
      <c r="F63" s="43">
        <v>2513.8440259454383</v>
      </c>
      <c r="G63" s="43">
        <v>2848.221427898734</v>
      </c>
      <c r="H63" s="52">
        <v>3069.2035846070007</v>
      </c>
      <c r="I63" s="90">
        <f t="shared" si="17"/>
        <v>0.12087572219170138</v>
      </c>
      <c r="J63" s="90">
        <f t="shared" si="17"/>
        <v>0.13301437897585505</v>
      </c>
      <c r="K63" s="90">
        <f t="shared" si="17"/>
        <v>7.7586017204882701E-2</v>
      </c>
      <c r="L63" s="91">
        <f t="shared" si="1"/>
        <v>0.11049203945747972</v>
      </c>
      <c r="M63" s="90">
        <f t="shared" si="2"/>
        <v>0.1</v>
      </c>
      <c r="N63" s="52">
        <v>0</v>
      </c>
      <c r="O63" s="90">
        <v>1.4999999999999999E-2</v>
      </c>
      <c r="P63" s="52">
        <v>0</v>
      </c>
      <c r="Q63" s="52">
        <v>0</v>
      </c>
      <c r="R63" s="52"/>
      <c r="S63" s="90">
        <f t="shared" si="3"/>
        <v>0.115</v>
      </c>
      <c r="T63" s="92">
        <f t="shared" si="16"/>
        <v>3422.1619968368059</v>
      </c>
      <c r="U63" s="52"/>
      <c r="V63" s="52">
        <v>333.50547630115517</v>
      </c>
      <c r="W63" s="52">
        <v>365.34793631145953</v>
      </c>
      <c r="X63" s="52">
        <v>380.06889169849455</v>
      </c>
      <c r="Y63" s="52">
        <v>269.1319573551396</v>
      </c>
      <c r="Z63" s="52">
        <v>224.04888225349404</v>
      </c>
      <c r="AA63" s="93">
        <f t="shared" si="5"/>
        <v>1572.1031439197427</v>
      </c>
      <c r="AB63" s="94">
        <f t="shared" si="6"/>
        <v>1425.9008320153359</v>
      </c>
      <c r="AC63" s="95" t="str">
        <f t="shared" si="7"/>
        <v>ผ่าน</v>
      </c>
      <c r="AD63" s="95"/>
      <c r="AE63" s="52">
        <v>222.2774107456319</v>
      </c>
      <c r="AF63" s="52">
        <v>256.45072790100744</v>
      </c>
      <c r="AG63" s="52">
        <v>219.69781357728223</v>
      </c>
      <c r="AH63" s="52">
        <v>212.93100634024583</v>
      </c>
      <c r="AI63" s="52">
        <v>241.95573712048676</v>
      </c>
      <c r="AJ63" s="96">
        <f t="shared" si="10"/>
        <v>1153.312695684654</v>
      </c>
      <c r="AK63" s="96">
        <f t="shared" si="11"/>
        <v>2725.4158396043968</v>
      </c>
      <c r="AL63" s="94">
        <f t="shared" si="12"/>
        <v>2851.8016640306719</v>
      </c>
      <c r="AM63" s="95" t="str">
        <f t="shared" si="8"/>
        <v>ไม่ผ่าน</v>
      </c>
      <c r="AN63" s="115"/>
      <c r="AO63" s="115"/>
      <c r="AP63" s="46">
        <f t="shared" si="9"/>
        <v>2725.4158396043968</v>
      </c>
      <c r="AQ63" s="52"/>
    </row>
    <row r="64" spans="1:43" ht="13.5" customHeight="1">
      <c r="A64" s="37">
        <v>54</v>
      </c>
      <c r="B64" s="37" t="s">
        <v>163</v>
      </c>
      <c r="C64" s="8" t="s">
        <v>164</v>
      </c>
      <c r="D64" s="72" t="s">
        <v>41</v>
      </c>
      <c r="E64" s="43">
        <v>1020</v>
      </c>
      <c r="F64" s="43">
        <v>1132.9710788430996</v>
      </c>
      <c r="G64" s="43">
        <v>1328.902113177872</v>
      </c>
      <c r="H64" s="52">
        <v>1396.3375459487675</v>
      </c>
      <c r="I64" s="90">
        <f t="shared" si="17"/>
        <v>0.11075595965009763</v>
      </c>
      <c r="J64" s="90">
        <f t="shared" si="17"/>
        <v>0.17293560091122689</v>
      </c>
      <c r="K64" s="90">
        <f t="shared" si="17"/>
        <v>5.0745222016114949E-2</v>
      </c>
      <c r="L64" s="91">
        <f t="shared" si="1"/>
        <v>0.11147892752581316</v>
      </c>
      <c r="M64" s="90">
        <f t="shared" si="2"/>
        <v>0.1</v>
      </c>
      <c r="N64" s="52">
        <v>0</v>
      </c>
      <c r="O64" s="52">
        <v>0</v>
      </c>
      <c r="P64" s="90">
        <v>1.4999999999999999E-2</v>
      </c>
      <c r="Q64" s="90">
        <v>1.4999999999999999E-2</v>
      </c>
      <c r="R64" s="98">
        <v>1.4999999999999999E-2</v>
      </c>
      <c r="S64" s="90">
        <f t="shared" si="3"/>
        <v>0.115</v>
      </c>
      <c r="T64" s="92">
        <f t="shared" si="16"/>
        <v>1556.9163637328757</v>
      </c>
      <c r="U64" s="52"/>
      <c r="V64" s="52">
        <v>138.91186090614818</v>
      </c>
      <c r="W64" s="52">
        <v>156.84744625569004</v>
      </c>
      <c r="X64" s="52">
        <v>168.84155010827502</v>
      </c>
      <c r="Y64" s="52">
        <v>158.57797807496524</v>
      </c>
      <c r="Z64" s="52">
        <v>130.40614883196542</v>
      </c>
      <c r="AA64" s="93">
        <f t="shared" si="5"/>
        <v>753.58498417704391</v>
      </c>
      <c r="AB64" s="94">
        <f t="shared" si="6"/>
        <v>648.71515155536486</v>
      </c>
      <c r="AC64" s="95" t="str">
        <f t="shared" si="7"/>
        <v>ผ่าน</v>
      </c>
      <c r="AD64" s="95"/>
      <c r="AE64" s="52">
        <v>149.59129624292311</v>
      </c>
      <c r="AF64" s="52">
        <v>111.49288093830314</v>
      </c>
      <c r="AG64" s="52">
        <v>101.55302686446335</v>
      </c>
      <c r="AH64" s="52">
        <v>95.585363886766118</v>
      </c>
      <c r="AI64" s="52">
        <v>82.208657967112217</v>
      </c>
      <c r="AJ64" s="96">
        <f t="shared" si="10"/>
        <v>540.43122589956795</v>
      </c>
      <c r="AK64" s="96">
        <f t="shared" si="11"/>
        <v>1294.016210076612</v>
      </c>
      <c r="AL64" s="94">
        <f t="shared" si="12"/>
        <v>1297.4303031107297</v>
      </c>
      <c r="AM64" s="95" t="str">
        <f t="shared" si="8"/>
        <v>ไม่ผ่าน</v>
      </c>
      <c r="AN64" s="115"/>
      <c r="AO64" s="115"/>
      <c r="AP64" s="46">
        <f t="shared" si="9"/>
        <v>1294.016210076612</v>
      </c>
      <c r="AQ64" s="52"/>
    </row>
    <row r="65" spans="1:43" ht="13.5" customHeight="1">
      <c r="A65" s="37">
        <v>55</v>
      </c>
      <c r="B65" s="37" t="s">
        <v>165</v>
      </c>
      <c r="C65" s="8" t="s">
        <v>166</v>
      </c>
      <c r="D65" s="72" t="s">
        <v>148</v>
      </c>
      <c r="E65" s="43">
        <v>1570.3400000000004</v>
      </c>
      <c r="F65" s="43">
        <v>1578.7588649934469</v>
      </c>
      <c r="G65" s="43">
        <v>1764.2564598070369</v>
      </c>
      <c r="H65" s="52">
        <v>1860.3371826813341</v>
      </c>
      <c r="I65" s="90">
        <f t="shared" si="17"/>
        <v>5.3611733722929451E-3</v>
      </c>
      <c r="J65" s="90">
        <f t="shared" si="17"/>
        <v>0.11749583734838441</v>
      </c>
      <c r="K65" s="90">
        <f t="shared" si="17"/>
        <v>5.4459612342757625E-2</v>
      </c>
      <c r="L65" s="91">
        <f t="shared" si="1"/>
        <v>5.9105541021144993E-2</v>
      </c>
      <c r="M65" s="90">
        <f t="shared" si="2"/>
        <v>5.9105541021144993E-2</v>
      </c>
      <c r="N65" s="52">
        <v>0</v>
      </c>
      <c r="O65" s="52">
        <v>0</v>
      </c>
      <c r="P65" s="52">
        <v>0</v>
      </c>
      <c r="Q65" s="52">
        <v>0</v>
      </c>
      <c r="R65" s="52"/>
      <c r="S65" s="90">
        <f t="shared" si="3"/>
        <v>5.9105541021144993E-2</v>
      </c>
      <c r="T65" s="92">
        <f t="shared" si="16"/>
        <v>1970.293418345467</v>
      </c>
      <c r="U65" s="52"/>
      <c r="V65" s="52">
        <v>110.83065360365477</v>
      </c>
      <c r="W65" s="52">
        <v>108.45379754649872</v>
      </c>
      <c r="X65" s="52">
        <v>114.15201023514237</v>
      </c>
      <c r="Y65" s="52">
        <v>249.13319127634028</v>
      </c>
      <c r="Z65" s="52">
        <v>226.56016610856835</v>
      </c>
      <c r="AA65" s="93">
        <f t="shared" si="5"/>
        <v>809.12981877020457</v>
      </c>
      <c r="AB65" s="94">
        <f t="shared" si="6"/>
        <v>820.95559097727789</v>
      </c>
      <c r="AC65" s="95" t="str">
        <f t="shared" si="7"/>
        <v>ไม่ผ่าน</v>
      </c>
      <c r="AD65" s="95"/>
      <c r="AE65" s="52">
        <v>263.73860857687316</v>
      </c>
      <c r="AF65" s="52">
        <v>188.00453158372619</v>
      </c>
      <c r="AG65" s="52">
        <v>169.88776173694851</v>
      </c>
      <c r="AH65" s="52">
        <v>174.93982438385009</v>
      </c>
      <c r="AI65" s="52">
        <v>130.82017369423758</v>
      </c>
      <c r="AJ65" s="96">
        <f t="shared" si="10"/>
        <v>927.39089997563553</v>
      </c>
      <c r="AK65" s="96">
        <f t="shared" si="11"/>
        <v>1736.52071874584</v>
      </c>
      <c r="AL65" s="94">
        <f t="shared" si="12"/>
        <v>1641.9111819545558</v>
      </c>
      <c r="AM65" s="95" t="str">
        <f t="shared" si="8"/>
        <v>ผ่าน</v>
      </c>
      <c r="AN65" s="115"/>
      <c r="AO65" s="115"/>
      <c r="AP65" s="46">
        <f t="shared" si="9"/>
        <v>1736.52071874584</v>
      </c>
      <c r="AQ65" s="52"/>
    </row>
    <row r="66" spans="1:43" ht="13.5" customHeight="1">
      <c r="A66" s="37">
        <v>56</v>
      </c>
      <c r="B66" s="37" t="s">
        <v>167</v>
      </c>
      <c r="C66" s="8" t="s">
        <v>168</v>
      </c>
      <c r="D66" s="72" t="s">
        <v>101</v>
      </c>
      <c r="E66" s="43">
        <v>1518.46</v>
      </c>
      <c r="F66" s="43">
        <v>1630.7851662113162</v>
      </c>
      <c r="G66" s="43">
        <v>1758.833128436527</v>
      </c>
      <c r="H66" s="52">
        <v>1875.0248895819573</v>
      </c>
      <c r="I66" s="90">
        <f t="shared" si="17"/>
        <v>7.3973082077444366E-2</v>
      </c>
      <c r="J66" s="90">
        <f t="shared" si="17"/>
        <v>7.8519209567435064E-2</v>
      </c>
      <c r="K66" s="90">
        <f t="shared" si="17"/>
        <v>6.6061844791788865E-2</v>
      </c>
      <c r="L66" s="91">
        <f t="shared" si="1"/>
        <v>7.285137881222277E-2</v>
      </c>
      <c r="M66" s="90">
        <f t="shared" si="2"/>
        <v>7.285137881222277E-2</v>
      </c>
      <c r="N66" s="52">
        <v>0</v>
      </c>
      <c r="O66" s="52">
        <v>0</v>
      </c>
      <c r="P66" s="52">
        <v>0</v>
      </c>
      <c r="Q66" s="90">
        <v>1.4999999999999999E-2</v>
      </c>
      <c r="R66" s="52"/>
      <c r="S66" s="90">
        <f t="shared" si="3"/>
        <v>8.7851378812222769E-2</v>
      </c>
      <c r="T66" s="92">
        <f>H66</f>
        <v>1875.0248895819573</v>
      </c>
      <c r="U66" s="52"/>
      <c r="V66" s="52">
        <v>146.99129683038257</v>
      </c>
      <c r="W66" s="52">
        <v>149.05525198052638</v>
      </c>
      <c r="X66" s="52">
        <v>155.00252537334765</v>
      </c>
      <c r="Y66" s="52">
        <v>175.26487644564025</v>
      </c>
      <c r="Z66" s="52">
        <v>160.83352319061089</v>
      </c>
      <c r="AA66" s="93">
        <f t="shared" si="5"/>
        <v>787.1474738205078</v>
      </c>
      <c r="AB66" s="94">
        <f t="shared" si="6"/>
        <v>781.26037065914886</v>
      </c>
      <c r="AC66" s="95" t="str">
        <f t="shared" si="7"/>
        <v>ผ่าน</v>
      </c>
      <c r="AD66" s="95"/>
      <c r="AE66" s="52">
        <v>167.65515300623758</v>
      </c>
      <c r="AF66" s="52">
        <v>201.88008970576141</v>
      </c>
      <c r="AG66" s="52">
        <v>209.24027808759826</v>
      </c>
      <c r="AH66" s="52">
        <v>194.82262257532562</v>
      </c>
      <c r="AI66" s="52">
        <v>132.0732500862913</v>
      </c>
      <c r="AJ66" s="96">
        <f t="shared" si="10"/>
        <v>905.67139346121405</v>
      </c>
      <c r="AK66" s="96">
        <f t="shared" si="11"/>
        <v>1692.8188672817219</v>
      </c>
      <c r="AL66" s="94">
        <f t="shared" si="12"/>
        <v>1562.5207413182977</v>
      </c>
      <c r="AM66" s="95" t="str">
        <f t="shared" si="8"/>
        <v>ผ่าน</v>
      </c>
      <c r="AN66" s="115"/>
      <c r="AO66" s="115"/>
      <c r="AP66" s="46">
        <f t="shared" si="9"/>
        <v>1692.8188672817219</v>
      </c>
      <c r="AQ66" s="52"/>
    </row>
    <row r="67" spans="1:43" ht="13.5" customHeight="1">
      <c r="A67" s="37">
        <v>57</v>
      </c>
      <c r="B67" s="37" t="s">
        <v>169</v>
      </c>
      <c r="C67" s="8" t="s">
        <v>170</v>
      </c>
      <c r="D67" s="72" t="s">
        <v>113</v>
      </c>
      <c r="E67" s="43">
        <v>35370.590000000004</v>
      </c>
      <c r="F67" s="43">
        <v>48285.386662806981</v>
      </c>
      <c r="G67" s="43">
        <v>56011.325526489207</v>
      </c>
      <c r="H67" s="52">
        <v>61118.138460842762</v>
      </c>
      <c r="I67" s="90">
        <f t="shared" si="17"/>
        <v>0.36512810961895109</v>
      </c>
      <c r="J67" s="90">
        <f t="shared" si="17"/>
        <v>0.16000573667629595</v>
      </c>
      <c r="K67" s="90">
        <f t="shared" si="17"/>
        <v>9.1174648811665968E-2</v>
      </c>
      <c r="L67" s="91">
        <f t="shared" si="1"/>
        <v>0.20543616503563766</v>
      </c>
      <c r="M67" s="90">
        <f t="shared" si="2"/>
        <v>0.1</v>
      </c>
      <c r="N67" s="52">
        <v>0</v>
      </c>
      <c r="O67" s="52">
        <v>0</v>
      </c>
      <c r="P67" s="52">
        <v>0</v>
      </c>
      <c r="Q67" s="52">
        <v>0</v>
      </c>
      <c r="R67" s="52"/>
      <c r="S67" s="90">
        <f t="shared" si="3"/>
        <v>0.1</v>
      </c>
      <c r="T67" s="92">
        <f t="shared" ref="T67:T76" si="18">H67+(H67*S67)</f>
        <v>67229.952306927036</v>
      </c>
      <c r="U67" s="52"/>
      <c r="V67" s="52">
        <v>4441.2791533826075</v>
      </c>
      <c r="W67" s="52">
        <v>4746.6574836105137</v>
      </c>
      <c r="X67" s="52">
        <v>4979.2276435011536</v>
      </c>
      <c r="Y67" s="52">
        <v>5929.8651844184205</v>
      </c>
      <c r="Z67" s="52">
        <v>5218.1133513574277</v>
      </c>
      <c r="AA67" s="93">
        <f t="shared" si="5"/>
        <v>25315.142816270123</v>
      </c>
      <c r="AB67" s="94">
        <f t="shared" si="6"/>
        <v>28012.480127886269</v>
      </c>
      <c r="AC67" s="95" t="str">
        <f t="shared" si="7"/>
        <v>ไม่ผ่าน</v>
      </c>
      <c r="AD67" s="95"/>
      <c r="AE67" s="52">
        <v>5484.6994734082946</v>
      </c>
      <c r="AF67" s="52">
        <v>6150.4538923131513</v>
      </c>
      <c r="AG67" s="52">
        <v>5763.6447846710453</v>
      </c>
      <c r="AH67" s="52">
        <v>5233.1452690352871</v>
      </c>
      <c r="AI67" s="52">
        <v>6247.8908360735131</v>
      </c>
      <c r="AJ67" s="96">
        <f t="shared" si="10"/>
        <v>28879.834255501293</v>
      </c>
      <c r="AK67" s="96">
        <f t="shared" si="11"/>
        <v>54194.977071771413</v>
      </c>
      <c r="AL67" s="94">
        <f t="shared" si="12"/>
        <v>56024.960255772537</v>
      </c>
      <c r="AM67" s="95" t="str">
        <f t="shared" si="8"/>
        <v>ไม่ผ่าน</v>
      </c>
      <c r="AN67" s="115"/>
      <c r="AO67" s="115"/>
      <c r="AP67" s="46">
        <f t="shared" si="9"/>
        <v>54194.977071771413</v>
      </c>
      <c r="AQ67" s="52"/>
    </row>
    <row r="68" spans="1:43" ht="13.5" customHeight="1">
      <c r="A68" s="37">
        <v>58</v>
      </c>
      <c r="B68" s="37" t="s">
        <v>171</v>
      </c>
      <c r="C68" s="8" t="s">
        <v>172</v>
      </c>
      <c r="D68" s="72" t="s">
        <v>113</v>
      </c>
      <c r="E68" s="43">
        <v>5565.96</v>
      </c>
      <c r="F68" s="43">
        <v>6118.4217560646393</v>
      </c>
      <c r="G68" s="43">
        <v>7114.0772474003443</v>
      </c>
      <c r="H68" s="52">
        <v>7728.8169352804061</v>
      </c>
      <c r="I68" s="90">
        <f t="shared" si="17"/>
        <v>9.9257227156616168E-2</v>
      </c>
      <c r="J68" s="90">
        <f t="shared" si="17"/>
        <v>0.16273077127264093</v>
      </c>
      <c r="K68" s="90">
        <f t="shared" si="17"/>
        <v>8.6411725161503222E-2</v>
      </c>
      <c r="L68" s="91">
        <f t="shared" si="1"/>
        <v>0.1161332411969201</v>
      </c>
      <c r="M68" s="90">
        <f t="shared" si="2"/>
        <v>0.1</v>
      </c>
      <c r="N68" s="52">
        <v>0</v>
      </c>
      <c r="O68" s="52">
        <v>0</v>
      </c>
      <c r="P68" s="90">
        <v>1.4999999999999999E-2</v>
      </c>
      <c r="Q68" s="90">
        <v>1.4999999999999999E-2</v>
      </c>
      <c r="R68" s="98">
        <v>1.4999999999999999E-2</v>
      </c>
      <c r="S68" s="90">
        <f t="shared" si="3"/>
        <v>0.115</v>
      </c>
      <c r="T68" s="92">
        <f t="shared" si="18"/>
        <v>8617.6308828376532</v>
      </c>
      <c r="U68" s="52"/>
      <c r="V68" s="52">
        <v>513.90726421091813</v>
      </c>
      <c r="W68" s="52">
        <v>507.62096007777581</v>
      </c>
      <c r="X68" s="52">
        <v>534.36202603218567</v>
      </c>
      <c r="Y68" s="52">
        <v>1430.619757063158</v>
      </c>
      <c r="Z68" s="52">
        <v>1325.3426835725604</v>
      </c>
      <c r="AA68" s="93">
        <f t="shared" si="5"/>
        <v>4311.8526909565981</v>
      </c>
      <c r="AB68" s="94">
        <f t="shared" si="6"/>
        <v>3590.6795345156884</v>
      </c>
      <c r="AC68" s="95" t="str">
        <f t="shared" si="7"/>
        <v>ผ่าน</v>
      </c>
      <c r="AD68" s="95"/>
      <c r="AE68" s="52">
        <v>1470.6465257508205</v>
      </c>
      <c r="AF68" s="52">
        <v>521.83017289080044</v>
      </c>
      <c r="AG68" s="52">
        <v>451.43152415812619</v>
      </c>
      <c r="AH68" s="52">
        <v>405.28581180745977</v>
      </c>
      <c r="AI68" s="52">
        <v>335.58552712863042</v>
      </c>
      <c r="AJ68" s="96">
        <f t="shared" si="10"/>
        <v>3184.779561735837</v>
      </c>
      <c r="AK68" s="96">
        <f t="shared" si="11"/>
        <v>7496.632252692435</v>
      </c>
      <c r="AL68" s="94">
        <f t="shared" si="12"/>
        <v>7181.3590690313767</v>
      </c>
      <c r="AM68" s="95" t="str">
        <f t="shared" si="8"/>
        <v>ผ่าน</v>
      </c>
      <c r="AN68" s="115"/>
      <c r="AO68" s="115"/>
      <c r="AP68" s="46">
        <f t="shared" si="9"/>
        <v>7496.632252692435</v>
      </c>
      <c r="AQ68" s="52"/>
    </row>
    <row r="69" spans="1:43" ht="13.5" customHeight="1">
      <c r="A69" s="37">
        <v>59</v>
      </c>
      <c r="B69" s="37" t="s">
        <v>173</v>
      </c>
      <c r="C69" s="8" t="s">
        <v>174</v>
      </c>
      <c r="D69" s="72" t="s">
        <v>77</v>
      </c>
      <c r="E69" s="43">
        <v>3646.12</v>
      </c>
      <c r="F69" s="43">
        <v>4549.760866866538</v>
      </c>
      <c r="G69" s="43">
        <v>5721.4408922635021</v>
      </c>
      <c r="H69" s="52">
        <v>6160.790629840878</v>
      </c>
      <c r="I69" s="90">
        <f t="shared" si="17"/>
        <v>0.24783629361253556</v>
      </c>
      <c r="J69" s="90">
        <f t="shared" si="17"/>
        <v>0.25752562819942465</v>
      </c>
      <c r="K69" s="90">
        <f t="shared" si="17"/>
        <v>7.6790050941793697E-2</v>
      </c>
      <c r="L69" s="91">
        <f t="shared" si="1"/>
        <v>0.19405065758458465</v>
      </c>
      <c r="M69" s="90">
        <f t="shared" si="2"/>
        <v>0.1</v>
      </c>
      <c r="N69" s="52">
        <v>0</v>
      </c>
      <c r="O69" s="52">
        <v>0</v>
      </c>
      <c r="P69" s="52">
        <v>0</v>
      </c>
      <c r="Q69" s="52">
        <v>0</v>
      </c>
      <c r="R69" s="52"/>
      <c r="S69" s="90">
        <f t="shared" si="3"/>
        <v>0.1</v>
      </c>
      <c r="T69" s="92">
        <f t="shared" si="18"/>
        <v>6776.8696928249656</v>
      </c>
      <c r="U69" s="52"/>
      <c r="V69" s="52">
        <v>369.49244695220182</v>
      </c>
      <c r="W69" s="52">
        <v>421.09468018629951</v>
      </c>
      <c r="X69" s="52">
        <v>483.20025547506464</v>
      </c>
      <c r="Y69" s="52">
        <v>770.06201886615804</v>
      </c>
      <c r="Z69" s="52">
        <v>777.21260891571399</v>
      </c>
      <c r="AA69" s="93">
        <f t="shared" si="5"/>
        <v>2821.0620103954379</v>
      </c>
      <c r="AB69" s="94">
        <f t="shared" si="6"/>
        <v>2823.6957053437359</v>
      </c>
      <c r="AC69" s="95" t="str">
        <f t="shared" si="7"/>
        <v>ไม่ผ่าน</v>
      </c>
      <c r="AD69" s="95"/>
      <c r="AE69" s="52">
        <v>682.88312979662112</v>
      </c>
      <c r="AF69" s="52">
        <v>469.7904547524634</v>
      </c>
      <c r="AG69" s="52">
        <v>460.47746235469299</v>
      </c>
      <c r="AH69" s="52">
        <v>465.61030627944115</v>
      </c>
      <c r="AI69" s="52">
        <v>566.23796314593562</v>
      </c>
      <c r="AJ69" s="96">
        <f t="shared" si="10"/>
        <v>2644.9993163291542</v>
      </c>
      <c r="AK69" s="96">
        <f t="shared" si="11"/>
        <v>5466.0613267245917</v>
      </c>
      <c r="AL69" s="94">
        <f t="shared" si="12"/>
        <v>5647.3914106874718</v>
      </c>
      <c r="AM69" s="95" t="str">
        <f t="shared" si="8"/>
        <v>ไม่ผ่าน</v>
      </c>
      <c r="AN69" s="115"/>
      <c r="AO69" s="115"/>
      <c r="AP69" s="46">
        <f t="shared" si="9"/>
        <v>5466.0613267245917</v>
      </c>
      <c r="AQ69" s="52"/>
    </row>
    <row r="70" spans="1:43" ht="13.5" customHeight="1">
      <c r="A70" s="37">
        <v>60</v>
      </c>
      <c r="B70" s="37" t="s">
        <v>175</v>
      </c>
      <c r="C70" s="8" t="s">
        <v>176</v>
      </c>
      <c r="D70" s="72" t="s">
        <v>47</v>
      </c>
      <c r="E70" s="43">
        <v>1209.21</v>
      </c>
      <c r="F70" s="43">
        <v>1420.2337360838062</v>
      </c>
      <c r="G70" s="43">
        <v>1827.6135811184183</v>
      </c>
      <c r="H70" s="52">
        <v>2084.3833340437664</v>
      </c>
      <c r="I70" s="90">
        <f t="shared" si="17"/>
        <v>0.17451372059758533</v>
      </c>
      <c r="J70" s="90">
        <f t="shared" si="17"/>
        <v>0.28684000012415783</v>
      </c>
      <c r="K70" s="90">
        <f t="shared" si="17"/>
        <v>0.14049455288476043</v>
      </c>
      <c r="L70" s="91">
        <f t="shared" si="1"/>
        <v>0.20061609120216786</v>
      </c>
      <c r="M70" s="90">
        <f t="shared" si="2"/>
        <v>0.1</v>
      </c>
      <c r="N70" s="52">
        <v>0</v>
      </c>
      <c r="O70" s="90">
        <v>1.4999999999999999E-2</v>
      </c>
      <c r="P70" s="52">
        <v>0</v>
      </c>
      <c r="Q70" s="52">
        <v>0</v>
      </c>
      <c r="R70" s="52"/>
      <c r="S70" s="90">
        <f t="shared" si="3"/>
        <v>0.115</v>
      </c>
      <c r="T70" s="92">
        <f t="shared" si="18"/>
        <v>2324.0874174587993</v>
      </c>
      <c r="U70" s="52"/>
      <c r="V70" s="52">
        <v>209.08485840852779</v>
      </c>
      <c r="W70" s="52">
        <v>232.53513186778417</v>
      </c>
      <c r="X70" s="52">
        <v>246.39345885002678</v>
      </c>
      <c r="Y70" s="52">
        <v>205.58384295548353</v>
      </c>
      <c r="Z70" s="52">
        <v>204.89573245096773</v>
      </c>
      <c r="AA70" s="93">
        <f t="shared" si="5"/>
        <v>1098.4930245327901</v>
      </c>
      <c r="AB70" s="94">
        <f t="shared" si="6"/>
        <v>968.36975727449965</v>
      </c>
      <c r="AC70" s="95" t="str">
        <f t="shared" si="7"/>
        <v>ผ่าน</v>
      </c>
      <c r="AD70" s="95"/>
      <c r="AE70" s="52">
        <v>188.88560915155276</v>
      </c>
      <c r="AF70" s="52">
        <v>146.57127514576081</v>
      </c>
      <c r="AG70" s="52">
        <v>148.37141017920743</v>
      </c>
      <c r="AH70" s="52">
        <v>151.17269481220353</v>
      </c>
      <c r="AI70" s="52">
        <v>166.10361994366792</v>
      </c>
      <c r="AJ70" s="96">
        <f t="shared" si="10"/>
        <v>801.10460923239236</v>
      </c>
      <c r="AK70" s="96">
        <f t="shared" si="11"/>
        <v>1899.5976337651823</v>
      </c>
      <c r="AL70" s="94">
        <f t="shared" si="12"/>
        <v>1936.7395145489993</v>
      </c>
      <c r="AM70" s="95" t="str">
        <f t="shared" si="8"/>
        <v>ไม่ผ่าน</v>
      </c>
      <c r="AN70" s="115"/>
      <c r="AO70" s="115"/>
      <c r="AP70" s="46">
        <f t="shared" si="9"/>
        <v>1899.5976337651823</v>
      </c>
      <c r="AQ70" s="52"/>
    </row>
    <row r="71" spans="1:43" ht="13.5" customHeight="1">
      <c r="A71" s="37">
        <v>61</v>
      </c>
      <c r="B71" s="37" t="s">
        <v>177</v>
      </c>
      <c r="C71" s="8" t="s">
        <v>178</v>
      </c>
      <c r="D71" s="72" t="s">
        <v>47</v>
      </c>
      <c r="E71" s="43">
        <v>1519.48</v>
      </c>
      <c r="F71" s="43">
        <v>1750.4861643405161</v>
      </c>
      <c r="G71" s="43">
        <v>2155.5066843077698</v>
      </c>
      <c r="H71" s="52">
        <v>2229.6572583445181</v>
      </c>
      <c r="I71" s="90">
        <f t="shared" si="17"/>
        <v>0.15202974987529685</v>
      </c>
      <c r="J71" s="90">
        <f t="shared" si="17"/>
        <v>0.23137601897004564</v>
      </c>
      <c r="K71" s="90">
        <f t="shared" si="17"/>
        <v>3.4400530778479793E-2</v>
      </c>
      <c r="L71" s="91">
        <f t="shared" si="1"/>
        <v>0.1392687665412741</v>
      </c>
      <c r="M71" s="90">
        <f t="shared" si="2"/>
        <v>0.1</v>
      </c>
      <c r="N71" s="52">
        <v>0</v>
      </c>
      <c r="O71" s="52">
        <v>0</v>
      </c>
      <c r="P71" s="52">
        <v>0</v>
      </c>
      <c r="Q71" s="52">
        <v>0</v>
      </c>
      <c r="R71" s="52"/>
      <c r="S71" s="90">
        <f t="shared" si="3"/>
        <v>0.1</v>
      </c>
      <c r="T71" s="92">
        <f t="shared" si="18"/>
        <v>2452.62298417897</v>
      </c>
      <c r="U71" s="52"/>
      <c r="V71" s="52">
        <v>327.49506244051008</v>
      </c>
      <c r="W71" s="52">
        <v>349.48329358544601</v>
      </c>
      <c r="X71" s="52">
        <v>338.92017739892532</v>
      </c>
      <c r="Y71" s="52">
        <v>157.36730340464069</v>
      </c>
      <c r="Z71" s="52">
        <v>159.04166774314444</v>
      </c>
      <c r="AA71" s="93">
        <f t="shared" si="5"/>
        <v>1332.3075045726666</v>
      </c>
      <c r="AB71" s="94">
        <f t="shared" si="6"/>
        <v>1021.9262434079042</v>
      </c>
      <c r="AC71" s="95" t="str">
        <f t="shared" si="7"/>
        <v>ผ่าน</v>
      </c>
      <c r="AD71" s="95"/>
      <c r="AE71" s="52">
        <v>153.28169168880666</v>
      </c>
      <c r="AF71" s="52">
        <v>155.05093041084723</v>
      </c>
      <c r="AG71" s="52">
        <v>163.33764449401573</v>
      </c>
      <c r="AH71" s="52">
        <v>156.3417914225214</v>
      </c>
      <c r="AI71" s="52">
        <v>133.51969236079461</v>
      </c>
      <c r="AJ71" s="96">
        <f t="shared" si="10"/>
        <v>761.53175037698566</v>
      </c>
      <c r="AK71" s="96">
        <f t="shared" si="11"/>
        <v>2093.8392549496521</v>
      </c>
      <c r="AL71" s="94">
        <f t="shared" si="12"/>
        <v>2043.8524868158083</v>
      </c>
      <c r="AM71" s="95" t="str">
        <f t="shared" si="8"/>
        <v>ผ่าน</v>
      </c>
      <c r="AN71" s="115"/>
      <c r="AO71" s="115"/>
      <c r="AP71" s="46">
        <f t="shared" si="9"/>
        <v>2093.8392549496521</v>
      </c>
      <c r="AQ71" s="52"/>
    </row>
    <row r="72" spans="1:43" ht="13.5" customHeight="1">
      <c r="A72" s="37">
        <v>62</v>
      </c>
      <c r="B72" s="37" t="s">
        <v>179</v>
      </c>
      <c r="C72" s="8" t="s">
        <v>180</v>
      </c>
      <c r="D72" s="72" t="s">
        <v>77</v>
      </c>
      <c r="E72" s="43">
        <v>4050.0099999999998</v>
      </c>
      <c r="F72" s="43">
        <v>4518.0880065727097</v>
      </c>
      <c r="G72" s="43">
        <v>4958.5198492536638</v>
      </c>
      <c r="H72" s="52">
        <v>5765.8159947332815</v>
      </c>
      <c r="I72" s="90">
        <f t="shared" si="17"/>
        <v>0.11557453106849365</v>
      </c>
      <c r="J72" s="90">
        <f t="shared" si="17"/>
        <v>9.7481908727814467E-2</v>
      </c>
      <c r="K72" s="90">
        <f t="shared" si="17"/>
        <v>0.16280990497620548</v>
      </c>
      <c r="L72" s="91">
        <f t="shared" si="1"/>
        <v>0.12528878159083787</v>
      </c>
      <c r="M72" s="90">
        <f t="shared" si="2"/>
        <v>0.1</v>
      </c>
      <c r="N72" s="52">
        <v>0</v>
      </c>
      <c r="O72" s="52">
        <v>0</v>
      </c>
      <c r="P72" s="52">
        <v>0</v>
      </c>
      <c r="Q72" s="52">
        <v>0</v>
      </c>
      <c r="R72" s="52"/>
      <c r="S72" s="90">
        <f t="shared" si="3"/>
        <v>0.1</v>
      </c>
      <c r="T72" s="92">
        <f t="shared" si="18"/>
        <v>6342.3975942066099</v>
      </c>
      <c r="U72" s="52"/>
      <c r="V72" s="52">
        <v>514.58521616218786</v>
      </c>
      <c r="W72" s="52">
        <v>514.87197408344264</v>
      </c>
      <c r="X72" s="52">
        <v>612.14474031133716</v>
      </c>
      <c r="Y72" s="52">
        <v>543.42025151236817</v>
      </c>
      <c r="Z72" s="52">
        <v>537.61662536332267</v>
      </c>
      <c r="AA72" s="93">
        <f t="shared" si="5"/>
        <v>2722.6388074326587</v>
      </c>
      <c r="AB72" s="94">
        <f t="shared" si="6"/>
        <v>2642.6656642527541</v>
      </c>
      <c r="AC72" s="95" t="str">
        <f t="shared" si="7"/>
        <v>ผ่าน</v>
      </c>
      <c r="AD72" s="95"/>
      <c r="AE72" s="52">
        <v>514.20962035634466</v>
      </c>
      <c r="AF72" s="52">
        <v>531.37231701693315</v>
      </c>
      <c r="AG72" s="52">
        <v>488.47117448897808</v>
      </c>
      <c r="AH72" s="52">
        <v>500.69049982468385</v>
      </c>
      <c r="AI72" s="52">
        <v>506.55991357604523</v>
      </c>
      <c r="AJ72" s="96">
        <f t="shared" si="10"/>
        <v>2541.3035252629852</v>
      </c>
      <c r="AK72" s="96">
        <f t="shared" si="11"/>
        <v>5263.9423326956439</v>
      </c>
      <c r="AL72" s="94">
        <f t="shared" si="12"/>
        <v>5285.3313285055083</v>
      </c>
      <c r="AM72" s="95" t="str">
        <f t="shared" si="8"/>
        <v>ไม่ผ่าน</v>
      </c>
      <c r="AN72" s="115"/>
      <c r="AO72" s="115"/>
      <c r="AP72" s="46">
        <f t="shared" si="9"/>
        <v>5263.9423326956439</v>
      </c>
      <c r="AQ72" s="52"/>
    </row>
    <row r="73" spans="1:43" ht="13.5" customHeight="1">
      <c r="A73" s="37">
        <v>63</v>
      </c>
      <c r="B73" s="37" t="s">
        <v>181</v>
      </c>
      <c r="C73" s="8" t="s">
        <v>182</v>
      </c>
      <c r="D73" s="72" t="s">
        <v>110</v>
      </c>
      <c r="E73" s="43">
        <v>5331.66</v>
      </c>
      <c r="F73" s="43">
        <v>5566.9526593687879</v>
      </c>
      <c r="G73" s="43">
        <v>5548.6693248785004</v>
      </c>
      <c r="H73" s="52">
        <v>5843.1110196823302</v>
      </c>
      <c r="I73" s="90">
        <f t="shared" si="17"/>
        <v>4.4131219801860584E-2</v>
      </c>
      <c r="J73" s="90">
        <f t="shared" si="17"/>
        <v>-3.2842626134996595E-3</v>
      </c>
      <c r="K73" s="90">
        <f t="shared" si="17"/>
        <v>5.3065280622084487E-2</v>
      </c>
      <c r="L73" s="91">
        <f t="shared" si="1"/>
        <v>3.1304079270148472E-2</v>
      </c>
      <c r="M73" s="90">
        <f t="shared" si="2"/>
        <v>3.1304079270148472E-2</v>
      </c>
      <c r="N73" s="52">
        <v>0</v>
      </c>
      <c r="O73" s="90">
        <v>1.4999999999999999E-2</v>
      </c>
      <c r="P73" s="52">
        <v>0</v>
      </c>
      <c r="Q73" s="52">
        <v>0</v>
      </c>
      <c r="R73" s="52"/>
      <c r="S73" s="90">
        <f t="shared" si="3"/>
        <v>4.6304079270148471E-2</v>
      </c>
      <c r="T73" s="92">
        <f t="shared" si="18"/>
        <v>6113.6708955219792</v>
      </c>
      <c r="U73" s="52"/>
      <c r="V73" s="52">
        <v>868.07202307252612</v>
      </c>
      <c r="W73" s="52">
        <v>788.91767692129213</v>
      </c>
      <c r="X73" s="52">
        <v>925.88663583014443</v>
      </c>
      <c r="Y73" s="52">
        <v>337.96779831739269</v>
      </c>
      <c r="Z73" s="52">
        <v>312.79030416251635</v>
      </c>
      <c r="AA73" s="93">
        <f t="shared" si="5"/>
        <v>3233.6344383038718</v>
      </c>
      <c r="AB73" s="94">
        <f t="shared" si="6"/>
        <v>2547.3628731341582</v>
      </c>
      <c r="AC73" s="95" t="str">
        <f t="shared" si="7"/>
        <v>ผ่าน</v>
      </c>
      <c r="AD73" s="95"/>
      <c r="AE73" s="52">
        <v>293.7703965230429</v>
      </c>
      <c r="AF73" s="52">
        <v>467.445196710505</v>
      </c>
      <c r="AG73" s="52">
        <v>434.55101896797692</v>
      </c>
      <c r="AH73" s="52">
        <v>451.09212686927003</v>
      </c>
      <c r="AI73" s="52">
        <v>493.89424386226284</v>
      </c>
      <c r="AJ73" s="96">
        <f t="shared" si="10"/>
        <v>2140.7529829330579</v>
      </c>
      <c r="AK73" s="96">
        <f t="shared" si="11"/>
        <v>5374.3874212369301</v>
      </c>
      <c r="AL73" s="94">
        <f t="shared" si="12"/>
        <v>5094.7257462683165</v>
      </c>
      <c r="AM73" s="95" t="str">
        <f t="shared" si="8"/>
        <v>ผ่าน</v>
      </c>
      <c r="AN73" s="115"/>
      <c r="AO73" s="115"/>
      <c r="AP73" s="46">
        <f t="shared" si="9"/>
        <v>5374.3874212369301</v>
      </c>
      <c r="AQ73" s="52"/>
    </row>
    <row r="74" spans="1:43" ht="13.5" customHeight="1">
      <c r="A74" s="37">
        <v>64</v>
      </c>
      <c r="B74" s="37" t="s">
        <v>183</v>
      </c>
      <c r="C74" s="8" t="s">
        <v>184</v>
      </c>
      <c r="D74" s="72" t="s">
        <v>82</v>
      </c>
      <c r="E74" s="43">
        <v>573.05000000000007</v>
      </c>
      <c r="F74" s="43">
        <v>670.41707471856307</v>
      </c>
      <c r="G74" s="43">
        <v>652.50330877319823</v>
      </c>
      <c r="H74" s="52">
        <v>712.8213085671938</v>
      </c>
      <c r="I74" s="90">
        <f t="shared" si="17"/>
        <v>0.16991026039361834</v>
      </c>
      <c r="J74" s="90">
        <f t="shared" si="17"/>
        <v>-2.6720330702920913E-2</v>
      </c>
      <c r="K74" s="90">
        <f t="shared" si="17"/>
        <v>9.2440910234466461E-2</v>
      </c>
      <c r="L74" s="91">
        <f t="shared" ref="L74:L86" si="19">AVERAGE(I74:K74)</f>
        <v>7.8543613308387966E-2</v>
      </c>
      <c r="M74" s="90">
        <f t="shared" ref="M74:M86" si="20">IF(L74&lt;0,0,IF(L74&lt;0.1,L74,IF(L74&gt;=0.1,0.1)))</f>
        <v>7.8543613308387966E-2</v>
      </c>
      <c r="N74" s="52">
        <v>0</v>
      </c>
      <c r="O74" s="52">
        <v>0</v>
      </c>
      <c r="P74" s="52">
        <v>0</v>
      </c>
      <c r="Q74" s="52">
        <v>0</v>
      </c>
      <c r="R74" s="52"/>
      <c r="S74" s="90">
        <f t="shared" ref="S74:S86" si="21">SUM(M74:Q74)-R74</f>
        <v>7.8543613308387966E-2</v>
      </c>
      <c r="T74" s="92">
        <f t="shared" si="18"/>
        <v>768.80886978527451</v>
      </c>
      <c r="U74" s="52"/>
      <c r="V74" s="52">
        <v>68.213022478583625</v>
      </c>
      <c r="W74" s="52">
        <v>65.664866394055409</v>
      </c>
      <c r="X74" s="52">
        <v>71.598783795378836</v>
      </c>
      <c r="Y74" s="52">
        <v>60.502809001784883</v>
      </c>
      <c r="Z74" s="52">
        <v>63.3805350583457</v>
      </c>
      <c r="AA74" s="93">
        <f t="shared" ref="AA74:AA86" si="22">SUM(V74:Z74)</f>
        <v>329.36001672814842</v>
      </c>
      <c r="AB74" s="94">
        <f t="shared" ref="AB74:AB86" si="23">(T74*5)/12</f>
        <v>320.33702907719771</v>
      </c>
      <c r="AC74" s="95" t="str">
        <f t="shared" ref="AC74:AC86" si="24">IF(AA74&gt;=AB74,"ผ่าน","ไม่ผ่าน")</f>
        <v>ผ่าน</v>
      </c>
      <c r="AD74" s="95"/>
      <c r="AE74" s="52">
        <v>63.513743265565388</v>
      </c>
      <c r="AF74" s="52">
        <v>76.398339099660745</v>
      </c>
      <c r="AG74" s="52">
        <v>74.60367230277555</v>
      </c>
      <c r="AH74" s="52">
        <v>71.602906546792369</v>
      </c>
      <c r="AI74" s="52">
        <v>58.905630832953555</v>
      </c>
      <c r="AJ74" s="96">
        <f t="shared" si="10"/>
        <v>345.02429204774756</v>
      </c>
      <c r="AK74" s="96">
        <f t="shared" si="11"/>
        <v>674.38430877589599</v>
      </c>
      <c r="AL74" s="94">
        <f t="shared" si="12"/>
        <v>640.67405815439542</v>
      </c>
      <c r="AM74" s="95" t="str">
        <f t="shared" ref="AM74:AM88" si="25">IF(AK74&gt;=AL74,"ผ่าน","ไม่ผ่าน")</f>
        <v>ผ่าน</v>
      </c>
      <c r="AN74" s="115"/>
      <c r="AO74" s="115"/>
      <c r="AP74" s="46">
        <f t="shared" ref="AP74:AP86" si="26">AO74+AA74+AJ74+AN74</f>
        <v>674.38430877589599</v>
      </c>
      <c r="AQ74" s="52"/>
    </row>
    <row r="75" spans="1:43" ht="13.5" customHeight="1">
      <c r="A75" s="37">
        <v>65</v>
      </c>
      <c r="B75" s="37" t="s">
        <v>185</v>
      </c>
      <c r="C75" s="8" t="s">
        <v>186</v>
      </c>
      <c r="D75" s="72" t="s">
        <v>50</v>
      </c>
      <c r="E75" s="43">
        <v>2385.5300000000002</v>
      </c>
      <c r="F75" s="43">
        <v>2983.6055379467402</v>
      </c>
      <c r="G75" s="43">
        <v>3360.0736209403831</v>
      </c>
      <c r="H75" s="52">
        <v>3549.1622549580698</v>
      </c>
      <c r="I75" s="90">
        <f t="shared" si="17"/>
        <v>0.25070971144640392</v>
      </c>
      <c r="J75" s="90">
        <f t="shared" si="17"/>
        <v>0.12617890609384005</v>
      </c>
      <c r="K75" s="90">
        <f t="shared" si="17"/>
        <v>5.6275146127532309E-2</v>
      </c>
      <c r="L75" s="91">
        <f t="shared" si="19"/>
        <v>0.14438792122259209</v>
      </c>
      <c r="M75" s="90">
        <f t="shared" si="20"/>
        <v>0.1</v>
      </c>
      <c r="N75" s="52">
        <v>0</v>
      </c>
      <c r="O75" s="52">
        <v>0</v>
      </c>
      <c r="P75" s="52">
        <v>0</v>
      </c>
      <c r="Q75" s="52">
        <v>0</v>
      </c>
      <c r="R75" s="52"/>
      <c r="S75" s="90">
        <f t="shared" si="21"/>
        <v>0.1</v>
      </c>
      <c r="T75" s="92">
        <f t="shared" si="18"/>
        <v>3904.0784804538766</v>
      </c>
      <c r="U75" s="52"/>
      <c r="V75" s="52">
        <v>370.98182712734763</v>
      </c>
      <c r="W75" s="52">
        <v>424.18662636933834</v>
      </c>
      <c r="X75" s="52">
        <v>450.12173008129923</v>
      </c>
      <c r="Y75" s="52">
        <v>335.81557943787868</v>
      </c>
      <c r="Z75" s="52">
        <v>320.60254532001818</v>
      </c>
      <c r="AA75" s="93">
        <f t="shared" si="22"/>
        <v>1901.7083083358821</v>
      </c>
      <c r="AB75" s="94">
        <f t="shared" si="23"/>
        <v>1626.6993668557818</v>
      </c>
      <c r="AC75" s="95" t="str">
        <f t="shared" si="24"/>
        <v>ผ่าน</v>
      </c>
      <c r="AD75" s="95"/>
      <c r="AE75" s="52">
        <v>269.54241792766709</v>
      </c>
      <c r="AF75" s="52">
        <v>278.66502362166062</v>
      </c>
      <c r="AG75" s="52">
        <v>254.27624134904551</v>
      </c>
      <c r="AH75" s="52">
        <v>247.34851700046136</v>
      </c>
      <c r="AI75" s="52">
        <v>241.69044243050109</v>
      </c>
      <c r="AJ75" s="96">
        <f t="shared" ref="AJ75:AJ85" si="27">SUM(AE75:AI75)</f>
        <v>1291.5226423293357</v>
      </c>
      <c r="AK75" s="96">
        <f t="shared" ref="AK75:AK86" si="28">AJ75+AA75</f>
        <v>3193.2309506652177</v>
      </c>
      <c r="AL75" s="94">
        <f t="shared" ref="AL75:AL86" si="29">(T75*10)/12</f>
        <v>3253.3987337115636</v>
      </c>
      <c r="AM75" s="95" t="str">
        <f t="shared" si="25"/>
        <v>ไม่ผ่าน</v>
      </c>
      <c r="AN75" s="115"/>
      <c r="AO75" s="115"/>
      <c r="AP75" s="46">
        <f t="shared" si="26"/>
        <v>3193.2309506652177</v>
      </c>
      <c r="AQ75" s="52"/>
    </row>
    <row r="76" spans="1:43" ht="13.5" customHeight="1">
      <c r="A76" s="37">
        <v>66</v>
      </c>
      <c r="B76" s="37" t="s">
        <v>187</v>
      </c>
      <c r="C76" s="8" t="s">
        <v>188</v>
      </c>
      <c r="D76" s="72" t="s">
        <v>63</v>
      </c>
      <c r="E76" s="43">
        <v>2349.67</v>
      </c>
      <c r="F76" s="43">
        <v>2917.8136379238977</v>
      </c>
      <c r="G76" s="43">
        <v>3665.7451357677842</v>
      </c>
      <c r="H76" s="52">
        <v>4441.1906653099159</v>
      </c>
      <c r="I76" s="90">
        <f t="shared" si="17"/>
        <v>0.24179720468146487</v>
      </c>
      <c r="J76" s="90">
        <f t="shared" si="17"/>
        <v>0.25633285420382768</v>
      </c>
      <c r="K76" s="90">
        <f t="shared" si="17"/>
        <v>0.21153830962656817</v>
      </c>
      <c r="L76" s="91">
        <f t="shared" si="19"/>
        <v>0.23655612283728691</v>
      </c>
      <c r="M76" s="90">
        <f t="shared" si="20"/>
        <v>0.1</v>
      </c>
      <c r="N76" s="52">
        <v>0</v>
      </c>
      <c r="O76" s="52"/>
      <c r="P76" s="90">
        <v>1.4999999999999999E-2</v>
      </c>
      <c r="Q76" s="52">
        <v>0</v>
      </c>
      <c r="R76" s="52"/>
      <c r="S76" s="90">
        <f t="shared" si="21"/>
        <v>0.115</v>
      </c>
      <c r="T76" s="92">
        <f t="shared" si="18"/>
        <v>4951.9275918205558</v>
      </c>
      <c r="U76" s="52"/>
      <c r="V76" s="52">
        <v>593.50929222158709</v>
      </c>
      <c r="W76" s="52">
        <v>599.78605187803339</v>
      </c>
      <c r="X76" s="52">
        <v>582.0244132209026</v>
      </c>
      <c r="Y76" s="52">
        <v>374.64312369342235</v>
      </c>
      <c r="Z76" s="52">
        <v>326.41626105044679</v>
      </c>
      <c r="AA76" s="93">
        <f t="shared" si="22"/>
        <v>2476.379142064392</v>
      </c>
      <c r="AB76" s="94">
        <f t="shared" si="23"/>
        <v>2063.3031632585648</v>
      </c>
      <c r="AC76" s="95" t="str">
        <f t="shared" si="24"/>
        <v>ผ่าน</v>
      </c>
      <c r="AD76" s="95"/>
      <c r="AE76" s="52">
        <v>355.60266360170914</v>
      </c>
      <c r="AF76" s="52">
        <v>344.63163013559063</v>
      </c>
      <c r="AG76" s="52">
        <v>314.38646880067381</v>
      </c>
      <c r="AH76" s="52">
        <v>336.66435711781196</v>
      </c>
      <c r="AI76" s="52">
        <v>301.18625043145636</v>
      </c>
      <c r="AJ76" s="96">
        <f t="shared" si="27"/>
        <v>1652.4713700872419</v>
      </c>
      <c r="AK76" s="96">
        <f t="shared" si="28"/>
        <v>4128.8505121516337</v>
      </c>
      <c r="AL76" s="94">
        <f t="shared" si="29"/>
        <v>4126.6063265171297</v>
      </c>
      <c r="AM76" s="95" t="str">
        <f t="shared" si="25"/>
        <v>ผ่าน</v>
      </c>
      <c r="AN76" s="115"/>
      <c r="AO76" s="115"/>
      <c r="AP76" s="46">
        <f t="shared" si="26"/>
        <v>4128.8505121516337</v>
      </c>
      <c r="AQ76" s="52"/>
    </row>
    <row r="77" spans="1:43" ht="13.5" customHeight="1">
      <c r="A77" s="37">
        <v>67</v>
      </c>
      <c r="B77" s="37" t="s">
        <v>189</v>
      </c>
      <c r="C77" s="8" t="s">
        <v>190</v>
      </c>
      <c r="D77" s="72" t="s">
        <v>88</v>
      </c>
      <c r="E77" s="43">
        <v>46535.16</v>
      </c>
      <c r="F77" s="43">
        <v>69994.356880908585</v>
      </c>
      <c r="G77" s="43">
        <v>86838.4424185393</v>
      </c>
      <c r="H77" s="52">
        <v>97259.149331687455</v>
      </c>
      <c r="I77" s="90">
        <f t="shared" si="17"/>
        <v>0.50411767964069709</v>
      </c>
      <c r="J77" s="90">
        <f t="shared" si="17"/>
        <v>0.24064919356698952</v>
      </c>
      <c r="K77" s="90">
        <f t="shared" si="17"/>
        <v>0.12000108043074963</v>
      </c>
      <c r="L77" s="91">
        <f t="shared" si="19"/>
        <v>0.28825598454614543</v>
      </c>
      <c r="M77" s="90">
        <f t="shared" si="20"/>
        <v>0.1</v>
      </c>
      <c r="N77" s="90">
        <v>1.4999999999999999E-2</v>
      </c>
      <c r="O77" s="52">
        <v>0</v>
      </c>
      <c r="P77" s="52">
        <v>0</v>
      </c>
      <c r="Q77" s="52">
        <v>0</v>
      </c>
      <c r="R77" s="52"/>
      <c r="S77" s="90">
        <f t="shared" si="21"/>
        <v>0.115</v>
      </c>
      <c r="T77" s="92">
        <f>H77</f>
        <v>97259.149331687455</v>
      </c>
      <c r="U77" s="52"/>
      <c r="V77" s="52">
        <v>5958.0273551641867</v>
      </c>
      <c r="W77" s="52">
        <v>5999.9905942692258</v>
      </c>
      <c r="X77" s="52">
        <v>8583.0604762909461</v>
      </c>
      <c r="Y77" s="52">
        <v>10448.103130654054</v>
      </c>
      <c r="Z77" s="52">
        <v>10515.459422597363</v>
      </c>
      <c r="AA77" s="93">
        <f t="shared" si="22"/>
        <v>41504.640978975774</v>
      </c>
      <c r="AB77" s="94">
        <f t="shared" si="23"/>
        <v>40524.645554869778</v>
      </c>
      <c r="AC77" s="95" t="str">
        <f t="shared" si="24"/>
        <v>ผ่าน</v>
      </c>
      <c r="AD77" s="95"/>
      <c r="AE77" s="52">
        <v>11249.146127626211</v>
      </c>
      <c r="AF77" s="52">
        <v>7923.0749578481318</v>
      </c>
      <c r="AG77" s="52">
        <v>7542.7391716028324</v>
      </c>
      <c r="AH77" s="52">
        <v>6903.3666401883274</v>
      </c>
      <c r="AI77" s="52">
        <v>10285.719521903109</v>
      </c>
      <c r="AJ77" s="96">
        <f t="shared" si="27"/>
        <v>43904.046419168619</v>
      </c>
      <c r="AK77" s="96">
        <f t="shared" si="28"/>
        <v>85408.687398144393</v>
      </c>
      <c r="AL77" s="94">
        <f t="shared" si="29"/>
        <v>81049.291109739555</v>
      </c>
      <c r="AM77" s="95" t="str">
        <f t="shared" si="25"/>
        <v>ผ่าน</v>
      </c>
      <c r="AN77" s="115"/>
      <c r="AO77" s="115"/>
      <c r="AP77" s="46">
        <f t="shared" si="26"/>
        <v>85408.687398144393</v>
      </c>
      <c r="AQ77" s="52"/>
    </row>
    <row r="78" spans="1:43" ht="13.5" customHeight="1">
      <c r="A78" s="37">
        <v>68</v>
      </c>
      <c r="B78" s="37" t="s">
        <v>191</v>
      </c>
      <c r="C78" s="8" t="s">
        <v>192</v>
      </c>
      <c r="D78" s="72" t="s">
        <v>85</v>
      </c>
      <c r="E78" s="43">
        <v>1962.6200000000001</v>
      </c>
      <c r="F78" s="43">
        <v>2072.9650389684289</v>
      </c>
      <c r="G78" s="43">
        <v>2177.2355320668526</v>
      </c>
      <c r="H78" s="52">
        <v>2422.5583784241135</v>
      </c>
      <c r="I78" s="90">
        <f t="shared" si="17"/>
        <v>5.6223333588992647E-2</v>
      </c>
      <c r="J78" s="90">
        <f t="shared" si="17"/>
        <v>5.030016963060404E-2</v>
      </c>
      <c r="K78" s="90">
        <f t="shared" si="17"/>
        <v>0.11267630109103337</v>
      </c>
      <c r="L78" s="91">
        <f t="shared" si="19"/>
        <v>7.3066601436876696E-2</v>
      </c>
      <c r="M78" s="90">
        <f t="shared" si="20"/>
        <v>7.3066601436876696E-2</v>
      </c>
      <c r="N78" s="52">
        <v>0</v>
      </c>
      <c r="O78" s="52">
        <v>0</v>
      </c>
      <c r="P78" s="52">
        <v>0</v>
      </c>
      <c r="Q78" s="52">
        <v>0</v>
      </c>
      <c r="R78" s="52"/>
      <c r="S78" s="90">
        <f t="shared" si="21"/>
        <v>7.3066601436876696E-2</v>
      </c>
      <c r="T78" s="92">
        <f t="shared" ref="T78:T86" si="30">H78+(H78*S78)</f>
        <v>2599.5664859179947</v>
      </c>
      <c r="U78" s="52"/>
      <c r="V78" s="52">
        <v>233.29950663049638</v>
      </c>
      <c r="W78" s="52">
        <v>257.63243189340739</v>
      </c>
      <c r="X78" s="52">
        <v>242.96428230403001</v>
      </c>
      <c r="Y78" s="52">
        <v>293.96644990382759</v>
      </c>
      <c r="Z78" s="52">
        <v>245.81262564135451</v>
      </c>
      <c r="AA78" s="93">
        <f t="shared" si="22"/>
        <v>1273.675296373116</v>
      </c>
      <c r="AB78" s="94">
        <f t="shared" si="23"/>
        <v>1083.152702465831</v>
      </c>
      <c r="AC78" s="95" t="str">
        <f t="shared" si="24"/>
        <v>ผ่าน</v>
      </c>
      <c r="AD78" s="95"/>
      <c r="AE78" s="52">
        <v>283.40268191925458</v>
      </c>
      <c r="AF78" s="52">
        <v>183.18974880406367</v>
      </c>
      <c r="AG78" s="52">
        <v>182.1885482787101</v>
      </c>
      <c r="AH78" s="52">
        <v>168.76232822306082</v>
      </c>
      <c r="AI78" s="52">
        <v>173.3976235734298</v>
      </c>
      <c r="AJ78" s="96">
        <f t="shared" si="27"/>
        <v>990.94093079851893</v>
      </c>
      <c r="AK78" s="96">
        <f t="shared" si="28"/>
        <v>2264.6162271716348</v>
      </c>
      <c r="AL78" s="94">
        <f t="shared" si="29"/>
        <v>2166.305404931662</v>
      </c>
      <c r="AM78" s="95" t="str">
        <f t="shared" si="25"/>
        <v>ผ่าน</v>
      </c>
      <c r="AN78" s="115"/>
      <c r="AO78" s="115"/>
      <c r="AP78" s="46">
        <f t="shared" si="26"/>
        <v>2264.6162271716348</v>
      </c>
      <c r="AQ78" s="52"/>
    </row>
    <row r="79" spans="1:43" ht="13.5" customHeight="1">
      <c r="A79" s="37">
        <v>69</v>
      </c>
      <c r="B79" s="37" t="s">
        <v>193</v>
      </c>
      <c r="C79" s="8" t="s">
        <v>194</v>
      </c>
      <c r="D79" s="72" t="s">
        <v>53</v>
      </c>
      <c r="E79" s="43">
        <v>3987.8600000000006</v>
      </c>
      <c r="F79" s="43">
        <v>4357.1105712398012</v>
      </c>
      <c r="G79" s="43">
        <v>4769.4136377961431</v>
      </c>
      <c r="H79" s="52">
        <v>5059.9093886612773</v>
      </c>
      <c r="I79" s="90">
        <f t="shared" si="17"/>
        <v>9.2593664581956378E-2</v>
      </c>
      <c r="J79" s="90">
        <f t="shared" si="17"/>
        <v>9.4627634487371409E-2</v>
      </c>
      <c r="K79" s="90">
        <f t="shared" si="17"/>
        <v>6.0908063952147963E-2</v>
      </c>
      <c r="L79" s="91">
        <f t="shared" si="19"/>
        <v>8.2709787673825239E-2</v>
      </c>
      <c r="M79" s="90">
        <f t="shared" si="20"/>
        <v>8.2709787673825239E-2</v>
      </c>
      <c r="N79" s="52">
        <v>0</v>
      </c>
      <c r="O79" s="52">
        <v>0</v>
      </c>
      <c r="P79" s="52">
        <v>0</v>
      </c>
      <c r="Q79" s="52">
        <v>0</v>
      </c>
      <c r="R79" s="52"/>
      <c r="S79" s="90">
        <f t="shared" si="21"/>
        <v>8.2709787673825239E-2</v>
      </c>
      <c r="T79" s="92">
        <f t="shared" si="30"/>
        <v>5478.4134198462461</v>
      </c>
      <c r="U79" s="52"/>
      <c r="V79" s="52">
        <v>437.05260790214572</v>
      </c>
      <c r="W79" s="52">
        <v>423.2451214388218</v>
      </c>
      <c r="X79" s="52">
        <v>486.41472325276658</v>
      </c>
      <c r="Y79" s="52">
        <v>481.92524013266302</v>
      </c>
      <c r="Z79" s="52">
        <v>431.47388750348682</v>
      </c>
      <c r="AA79" s="93">
        <f t="shared" si="22"/>
        <v>2260.1115802298837</v>
      </c>
      <c r="AB79" s="94">
        <f t="shared" si="23"/>
        <v>2282.6722582692692</v>
      </c>
      <c r="AC79" s="95" t="str">
        <f t="shared" si="24"/>
        <v>ไม่ผ่าน</v>
      </c>
      <c r="AD79" s="95"/>
      <c r="AE79" s="52">
        <v>398.35585302643852</v>
      </c>
      <c r="AF79" s="52">
        <v>479.98341782911831</v>
      </c>
      <c r="AG79" s="52">
        <v>483.40155213794333</v>
      </c>
      <c r="AH79" s="52">
        <v>442.18812467367775</v>
      </c>
      <c r="AI79" s="52">
        <v>421.98287762359149</v>
      </c>
      <c r="AJ79" s="96">
        <f t="shared" si="27"/>
        <v>2225.9118252907692</v>
      </c>
      <c r="AK79" s="96">
        <f t="shared" si="28"/>
        <v>4486.0234055206529</v>
      </c>
      <c r="AL79" s="94">
        <f t="shared" si="29"/>
        <v>4565.3445165385383</v>
      </c>
      <c r="AM79" s="95" t="str">
        <f t="shared" si="25"/>
        <v>ไม่ผ่าน</v>
      </c>
      <c r="AN79" s="115"/>
      <c r="AO79" s="115"/>
      <c r="AP79" s="46">
        <f t="shared" si="26"/>
        <v>4486.0234055206529</v>
      </c>
      <c r="AQ79" s="52"/>
    </row>
    <row r="80" spans="1:43" ht="13.5" customHeight="1">
      <c r="A80" s="37">
        <v>70</v>
      </c>
      <c r="B80" s="37" t="s">
        <v>195</v>
      </c>
      <c r="C80" s="8" t="s">
        <v>196</v>
      </c>
      <c r="D80" s="72" t="s">
        <v>53</v>
      </c>
      <c r="E80" s="43">
        <v>292.31</v>
      </c>
      <c r="F80" s="43">
        <v>306.44395132693609</v>
      </c>
      <c r="G80" s="43">
        <v>329.69472644030253</v>
      </c>
      <c r="H80" s="52">
        <v>345.3310271765186</v>
      </c>
      <c r="I80" s="90">
        <f t="shared" si="17"/>
        <v>4.8352609650494628E-2</v>
      </c>
      <c r="J80" s="90">
        <f t="shared" si="17"/>
        <v>7.5872847261915358E-2</v>
      </c>
      <c r="K80" s="90">
        <f t="shared" si="17"/>
        <v>4.7426602496923223E-2</v>
      </c>
      <c r="L80" s="91">
        <f t="shared" si="19"/>
        <v>5.7217353136444403E-2</v>
      </c>
      <c r="M80" s="90">
        <f t="shared" si="20"/>
        <v>5.7217353136444403E-2</v>
      </c>
      <c r="N80" s="52">
        <v>0</v>
      </c>
      <c r="O80" s="52">
        <v>0</v>
      </c>
      <c r="P80" s="52">
        <v>0</v>
      </c>
      <c r="Q80" s="52">
        <v>0</v>
      </c>
      <c r="R80" s="52"/>
      <c r="S80" s="90">
        <f t="shared" si="21"/>
        <v>5.7217353136444403E-2</v>
      </c>
      <c r="T80" s="92">
        <f t="shared" si="30"/>
        <v>365.08995450744857</v>
      </c>
      <c r="U80" s="52"/>
      <c r="V80" s="52">
        <v>42.811007492861208</v>
      </c>
      <c r="W80" s="52">
        <v>38.851305596720223</v>
      </c>
      <c r="X80" s="52">
        <v>42.645696801773241</v>
      </c>
      <c r="Y80" s="52">
        <v>32.21402248128512</v>
      </c>
      <c r="Z80" s="52">
        <v>32.21119525290608</v>
      </c>
      <c r="AA80" s="93">
        <f t="shared" si="22"/>
        <v>188.73322762554585</v>
      </c>
      <c r="AB80" s="94">
        <f t="shared" si="23"/>
        <v>152.12081437810357</v>
      </c>
      <c r="AC80" s="95" t="str">
        <f t="shared" si="24"/>
        <v>ผ่าน</v>
      </c>
      <c r="AD80" s="95"/>
      <c r="AE80" s="52">
        <v>29.891871632782696</v>
      </c>
      <c r="AF80" s="52">
        <v>23.801915929491415</v>
      </c>
      <c r="AG80" s="52">
        <v>23.291616685255896</v>
      </c>
      <c r="AH80" s="52">
        <v>23.564780586989698</v>
      </c>
      <c r="AI80" s="52">
        <v>22.36039232627812</v>
      </c>
      <c r="AJ80" s="96">
        <f t="shared" si="27"/>
        <v>122.91057716079781</v>
      </c>
      <c r="AK80" s="96">
        <f t="shared" si="28"/>
        <v>311.64380478634365</v>
      </c>
      <c r="AL80" s="94">
        <f t="shared" si="29"/>
        <v>304.24162875620715</v>
      </c>
      <c r="AM80" s="95" t="str">
        <f t="shared" si="25"/>
        <v>ผ่าน</v>
      </c>
      <c r="AN80" s="115"/>
      <c r="AO80" s="115"/>
      <c r="AP80" s="46">
        <f t="shared" si="26"/>
        <v>311.64380478634365</v>
      </c>
      <c r="AQ80" s="52"/>
    </row>
    <row r="81" spans="1:43" ht="13.5" customHeight="1">
      <c r="A81" s="37">
        <v>71</v>
      </c>
      <c r="B81" s="37" t="s">
        <v>197</v>
      </c>
      <c r="C81" s="8" t="s">
        <v>198</v>
      </c>
      <c r="D81" s="72" t="s">
        <v>82</v>
      </c>
      <c r="E81" s="43">
        <v>584.32000000000005</v>
      </c>
      <c r="F81" s="43">
        <v>733.4972830255341</v>
      </c>
      <c r="G81" s="43">
        <v>796.28812803170126</v>
      </c>
      <c r="H81" s="52">
        <v>859.41810458773489</v>
      </c>
      <c r="I81" s="90">
        <f t="shared" si="17"/>
        <v>0.25530066235202292</v>
      </c>
      <c r="J81" s="90">
        <f t="shared" si="17"/>
        <v>8.5604741093473574E-2</v>
      </c>
      <c r="K81" s="90">
        <f t="shared" si="17"/>
        <v>7.9280318685751319E-2</v>
      </c>
      <c r="L81" s="91">
        <f t="shared" si="19"/>
        <v>0.1400619073770826</v>
      </c>
      <c r="M81" s="90">
        <f t="shared" si="20"/>
        <v>0.1</v>
      </c>
      <c r="N81" s="52">
        <v>0</v>
      </c>
      <c r="O81" s="52">
        <v>0</v>
      </c>
      <c r="P81" s="52">
        <v>0</v>
      </c>
      <c r="Q81" s="90">
        <v>1.4999999999999999E-2</v>
      </c>
      <c r="R81" s="52"/>
      <c r="S81" s="90">
        <f t="shared" si="21"/>
        <v>0.115</v>
      </c>
      <c r="T81" s="92">
        <f t="shared" si="30"/>
        <v>958.2511866153244</v>
      </c>
      <c r="U81" s="52"/>
      <c r="V81" s="52">
        <v>46.116309318484561</v>
      </c>
      <c r="W81" s="52">
        <v>50.557833580321372</v>
      </c>
      <c r="X81" s="52">
        <v>45.896828571574417</v>
      </c>
      <c r="Y81" s="52">
        <v>115.52878675227076</v>
      </c>
      <c r="Z81" s="52">
        <v>115.08161163390378</v>
      </c>
      <c r="AA81" s="93">
        <f t="shared" si="22"/>
        <v>373.18136985655491</v>
      </c>
      <c r="AB81" s="94">
        <f t="shared" si="23"/>
        <v>399.27132775638512</v>
      </c>
      <c r="AC81" s="95" t="str">
        <f t="shared" si="24"/>
        <v>ไม่ผ่าน</v>
      </c>
      <c r="AD81" s="95"/>
      <c r="AE81" s="52">
        <v>113.4886085768732</v>
      </c>
      <c r="AF81" s="52">
        <v>71.650565166101245</v>
      </c>
      <c r="AG81" s="52">
        <v>73.099884816717463</v>
      </c>
      <c r="AH81" s="52">
        <v>73.472147630866061</v>
      </c>
      <c r="AI81" s="52">
        <v>70.331016244873041</v>
      </c>
      <c r="AJ81" s="96">
        <f t="shared" si="27"/>
        <v>402.04222243543097</v>
      </c>
      <c r="AK81" s="96">
        <f t="shared" si="28"/>
        <v>775.22359229198582</v>
      </c>
      <c r="AL81" s="94">
        <f t="shared" si="29"/>
        <v>798.54265551277024</v>
      </c>
      <c r="AM81" s="95" t="str">
        <f t="shared" si="25"/>
        <v>ไม่ผ่าน</v>
      </c>
      <c r="AN81" s="115"/>
      <c r="AO81" s="115"/>
      <c r="AP81" s="46">
        <f t="shared" si="26"/>
        <v>775.22359229198582</v>
      </c>
      <c r="AQ81" s="52"/>
    </row>
    <row r="82" spans="1:43" ht="13.5" customHeight="1">
      <c r="A82" s="37">
        <v>72</v>
      </c>
      <c r="B82" s="37" t="s">
        <v>199</v>
      </c>
      <c r="C82" s="8" t="s">
        <v>200</v>
      </c>
      <c r="D82" s="72" t="s">
        <v>148</v>
      </c>
      <c r="E82" s="43">
        <v>333.93000000000006</v>
      </c>
      <c r="F82" s="43">
        <v>346.98823450125411</v>
      </c>
      <c r="G82" s="43">
        <v>376.01531956397213</v>
      </c>
      <c r="H82" s="52">
        <v>394.01935467153021</v>
      </c>
      <c r="I82" s="90">
        <f t="shared" si="17"/>
        <v>3.9104706079879155E-2</v>
      </c>
      <c r="J82" s="90">
        <f t="shared" si="17"/>
        <v>8.3654378380985425E-2</v>
      </c>
      <c r="K82" s="90">
        <f t="shared" si="17"/>
        <v>4.7881121249090552E-2</v>
      </c>
      <c r="L82" s="91">
        <f t="shared" si="19"/>
        <v>5.6880068569985044E-2</v>
      </c>
      <c r="M82" s="90">
        <f t="shared" si="20"/>
        <v>5.6880068569985044E-2</v>
      </c>
      <c r="N82" s="52">
        <v>0</v>
      </c>
      <c r="O82" s="52">
        <v>0</v>
      </c>
      <c r="P82" s="52">
        <v>0</v>
      </c>
      <c r="Q82" s="52">
        <v>0</v>
      </c>
      <c r="R82" s="52"/>
      <c r="S82" s="90">
        <f t="shared" si="21"/>
        <v>5.6880068569985044E-2</v>
      </c>
      <c r="T82" s="92">
        <f t="shared" si="30"/>
        <v>416.43120258314809</v>
      </c>
      <c r="U82" s="52"/>
      <c r="V82" s="52">
        <v>54.535137369122147</v>
      </c>
      <c r="W82" s="52">
        <v>54.224865524975215</v>
      </c>
      <c r="X82" s="52">
        <v>59.745143710800598</v>
      </c>
      <c r="Y82" s="52">
        <v>28.876202331566066</v>
      </c>
      <c r="Z82" s="52">
        <v>30.264405602980297</v>
      </c>
      <c r="AA82" s="93">
        <f t="shared" si="22"/>
        <v>227.64575453944434</v>
      </c>
      <c r="AB82" s="94">
        <f t="shared" si="23"/>
        <v>173.51300107631172</v>
      </c>
      <c r="AC82" s="95" t="str">
        <f t="shared" si="24"/>
        <v>ผ่าน</v>
      </c>
      <c r="AD82" s="95"/>
      <c r="AE82" s="52">
        <v>31.337690539447586</v>
      </c>
      <c r="AF82" s="52">
        <v>30.932525948473362</v>
      </c>
      <c r="AG82" s="52">
        <v>28.499285039788226</v>
      </c>
      <c r="AH82" s="52">
        <v>26.895291649888211</v>
      </c>
      <c r="AI82" s="52">
        <v>20.175492567893695</v>
      </c>
      <c r="AJ82" s="96">
        <f t="shared" si="27"/>
        <v>137.84028574549106</v>
      </c>
      <c r="AK82" s="96">
        <f t="shared" si="28"/>
        <v>365.48604028493537</v>
      </c>
      <c r="AL82" s="94">
        <f t="shared" si="29"/>
        <v>347.02600215262345</v>
      </c>
      <c r="AM82" s="95" t="str">
        <f t="shared" si="25"/>
        <v>ผ่าน</v>
      </c>
      <c r="AN82" s="115"/>
      <c r="AO82" s="115"/>
      <c r="AP82" s="46">
        <f t="shared" si="26"/>
        <v>365.48604028493537</v>
      </c>
      <c r="AQ82" s="52"/>
    </row>
    <row r="83" spans="1:43" ht="13.5" customHeight="1">
      <c r="A83" s="37">
        <v>73</v>
      </c>
      <c r="B83" s="37" t="s">
        <v>201</v>
      </c>
      <c r="C83" s="8" t="s">
        <v>202</v>
      </c>
      <c r="D83" s="72" t="s">
        <v>53</v>
      </c>
      <c r="E83" s="43">
        <v>7023.329999999999</v>
      </c>
      <c r="F83" s="43">
        <v>7562.6683533248106</v>
      </c>
      <c r="G83" s="43">
        <v>8171.1169982411748</v>
      </c>
      <c r="H83" s="52">
        <v>8555.5243166850796</v>
      </c>
      <c r="I83" s="90">
        <f t="shared" si="17"/>
        <v>7.6792398096744943E-2</v>
      </c>
      <c r="J83" s="90">
        <f t="shared" si="17"/>
        <v>8.0454228122917637E-2</v>
      </c>
      <c r="K83" s="90">
        <f t="shared" si="17"/>
        <v>4.7044647448647246E-2</v>
      </c>
      <c r="L83" s="91">
        <f t="shared" si="19"/>
        <v>6.809709122276994E-2</v>
      </c>
      <c r="M83" s="90">
        <f t="shared" si="20"/>
        <v>6.809709122276994E-2</v>
      </c>
      <c r="N83" s="52">
        <v>0</v>
      </c>
      <c r="O83" s="52">
        <v>0</v>
      </c>
      <c r="P83" s="52">
        <v>0</v>
      </c>
      <c r="Q83" s="90">
        <v>1.4999999999999999E-2</v>
      </c>
      <c r="R83" s="52"/>
      <c r="S83" s="90">
        <f t="shared" si="21"/>
        <v>8.3097091222769939E-2</v>
      </c>
      <c r="T83" s="92">
        <f t="shared" si="30"/>
        <v>9266.4635012872859</v>
      </c>
      <c r="U83" s="52"/>
      <c r="V83" s="52">
        <v>742.41923997905587</v>
      </c>
      <c r="W83" s="52">
        <v>765.76479938504269</v>
      </c>
      <c r="X83" s="52">
        <v>860.31908913358359</v>
      </c>
      <c r="Y83" s="52">
        <v>595.0695761467307</v>
      </c>
      <c r="Z83" s="52">
        <v>599.30260384700671</v>
      </c>
      <c r="AA83" s="93">
        <f t="shared" si="22"/>
        <v>3562.8753084914192</v>
      </c>
      <c r="AB83" s="94">
        <f t="shared" si="23"/>
        <v>3861.0264588697028</v>
      </c>
      <c r="AC83" s="95" t="str">
        <f t="shared" si="24"/>
        <v>ไม่ผ่าน</v>
      </c>
      <c r="AD83" s="95"/>
      <c r="AE83" s="52">
        <v>576.34483873164982</v>
      </c>
      <c r="AF83" s="52">
        <v>773.02486088675448</v>
      </c>
      <c r="AG83" s="52">
        <v>758.18579417818069</v>
      </c>
      <c r="AH83" s="52">
        <v>702.67264745554996</v>
      </c>
      <c r="AI83" s="52">
        <v>911.17299428819103</v>
      </c>
      <c r="AJ83" s="96">
        <f t="shared" si="27"/>
        <v>3721.4011355403263</v>
      </c>
      <c r="AK83" s="96">
        <f t="shared" si="28"/>
        <v>7284.276444031746</v>
      </c>
      <c r="AL83" s="94">
        <f t="shared" si="29"/>
        <v>7722.0529177394055</v>
      </c>
      <c r="AM83" s="95" t="str">
        <f t="shared" si="25"/>
        <v>ไม่ผ่าน</v>
      </c>
      <c r="AN83" s="115"/>
      <c r="AO83" s="115"/>
      <c r="AP83" s="46">
        <f t="shared" si="26"/>
        <v>7284.276444031746</v>
      </c>
      <c r="AQ83" s="52"/>
    </row>
    <row r="84" spans="1:43" ht="13.5" customHeight="1">
      <c r="A84" s="37">
        <v>74</v>
      </c>
      <c r="B84" s="37" t="s">
        <v>203</v>
      </c>
      <c r="C84" s="8" t="s">
        <v>204</v>
      </c>
      <c r="D84" s="72" t="s">
        <v>50</v>
      </c>
      <c r="E84" s="43">
        <v>1190.2199999999998</v>
      </c>
      <c r="F84" s="43">
        <v>1295.0929690565513</v>
      </c>
      <c r="G84" s="43">
        <v>1515.3230417277077</v>
      </c>
      <c r="H84" s="52">
        <v>1850.3510457571342</v>
      </c>
      <c r="I84" s="90">
        <f t="shared" si="17"/>
        <v>8.8112255764943873E-2</v>
      </c>
      <c r="J84" s="90">
        <f t="shared" si="17"/>
        <v>0.17004962418380631</v>
      </c>
      <c r="K84" s="90">
        <f t="shared" si="17"/>
        <v>0.22109345321340962</v>
      </c>
      <c r="L84" s="91">
        <f t="shared" si="19"/>
        <v>0.15975177772071994</v>
      </c>
      <c r="M84" s="90">
        <f t="shared" si="20"/>
        <v>0.1</v>
      </c>
      <c r="N84" s="52">
        <v>0</v>
      </c>
      <c r="O84" s="52">
        <v>0</v>
      </c>
      <c r="P84" s="52">
        <v>0</v>
      </c>
      <c r="Q84" s="90">
        <v>1.4999999999999999E-2</v>
      </c>
      <c r="R84" s="52"/>
      <c r="S84" s="90">
        <f t="shared" si="21"/>
        <v>0.115</v>
      </c>
      <c r="T84" s="92">
        <f t="shared" si="30"/>
        <v>2063.1414160192048</v>
      </c>
      <c r="U84" s="52"/>
      <c r="V84" s="52">
        <v>143.89304745478765</v>
      </c>
      <c r="W84" s="52">
        <v>179.58397597745156</v>
      </c>
      <c r="X84" s="52">
        <v>140.36439616233207</v>
      </c>
      <c r="Y84" s="52">
        <v>221.18788773263699</v>
      </c>
      <c r="Z84" s="52">
        <v>195.28541315156437</v>
      </c>
      <c r="AA84" s="93">
        <f t="shared" si="22"/>
        <v>880.31472047877264</v>
      </c>
      <c r="AB84" s="94">
        <f t="shared" si="23"/>
        <v>859.64225667466872</v>
      </c>
      <c r="AC84" s="95" t="str">
        <f t="shared" si="24"/>
        <v>ผ่าน</v>
      </c>
      <c r="AD84" s="95"/>
      <c r="AE84" s="52">
        <v>200.18910028011979</v>
      </c>
      <c r="AF84" s="52">
        <v>159.36009996067762</v>
      </c>
      <c r="AG84" s="52">
        <v>152.9024945497834</v>
      </c>
      <c r="AH84" s="52">
        <v>146.09091377048017</v>
      </c>
      <c r="AI84" s="52">
        <v>188.15767715141689</v>
      </c>
      <c r="AJ84" s="96">
        <f t="shared" si="27"/>
        <v>846.70028571247792</v>
      </c>
      <c r="AK84" s="96">
        <f t="shared" si="28"/>
        <v>1727.0150061912504</v>
      </c>
      <c r="AL84" s="94">
        <f t="shared" si="29"/>
        <v>1719.2845133493374</v>
      </c>
      <c r="AM84" s="95" t="str">
        <f t="shared" si="25"/>
        <v>ผ่าน</v>
      </c>
      <c r="AN84" s="115"/>
      <c r="AO84" s="115"/>
      <c r="AP84" s="46">
        <f t="shared" si="26"/>
        <v>1727.0150061912504</v>
      </c>
      <c r="AQ84" s="52"/>
    </row>
    <row r="85" spans="1:43" ht="13.5" customHeight="1">
      <c r="A85" s="37">
        <v>75</v>
      </c>
      <c r="B85" s="37" t="s">
        <v>205</v>
      </c>
      <c r="C85" s="8" t="s">
        <v>206</v>
      </c>
      <c r="D85" s="72" t="s">
        <v>69</v>
      </c>
      <c r="E85" s="43">
        <v>567.75</v>
      </c>
      <c r="F85" s="43">
        <v>662.47641236381855</v>
      </c>
      <c r="G85" s="43">
        <v>914.24543659878714</v>
      </c>
      <c r="H85" s="52">
        <v>1046.1175232257692</v>
      </c>
      <c r="I85" s="90">
        <f t="shared" si="17"/>
        <v>0.16684528817933694</v>
      </c>
      <c r="J85" s="90">
        <f t="shared" si="17"/>
        <v>0.38004224684259724</v>
      </c>
      <c r="K85" s="90">
        <f t="shared" si="17"/>
        <v>0.14424144912068465</v>
      </c>
      <c r="L85" s="91">
        <f t="shared" si="19"/>
        <v>0.23037632804753963</v>
      </c>
      <c r="M85" s="90">
        <f t="shared" si="20"/>
        <v>0.1</v>
      </c>
      <c r="N85" s="52">
        <v>0</v>
      </c>
      <c r="O85" s="52">
        <v>0</v>
      </c>
      <c r="P85" s="52">
        <v>0</v>
      </c>
      <c r="Q85" s="52">
        <v>0</v>
      </c>
      <c r="R85" s="52"/>
      <c r="S85" s="90">
        <f t="shared" si="21"/>
        <v>0.1</v>
      </c>
      <c r="T85" s="92">
        <f t="shared" si="30"/>
        <v>1150.7292755483461</v>
      </c>
      <c r="U85" s="52"/>
      <c r="V85" s="52">
        <v>109.7823292994478</v>
      </c>
      <c r="W85" s="52">
        <v>118.39011837458176</v>
      </c>
      <c r="X85" s="52">
        <v>117.15117825185384</v>
      </c>
      <c r="Y85" s="52">
        <v>112.42366296614</v>
      </c>
      <c r="Z85" s="52">
        <v>98.28776914388952</v>
      </c>
      <c r="AA85" s="93">
        <f t="shared" si="22"/>
        <v>556.03505803591293</v>
      </c>
      <c r="AB85" s="94">
        <f t="shared" si="23"/>
        <v>479.47053147847754</v>
      </c>
      <c r="AC85" s="95" t="str">
        <f t="shared" si="24"/>
        <v>ผ่าน</v>
      </c>
      <c r="AD85" s="95"/>
      <c r="AE85" s="52">
        <v>93.024127217858236</v>
      </c>
      <c r="AF85" s="52">
        <v>91.142581056270274</v>
      </c>
      <c r="AG85" s="52">
        <v>81.718591880442816</v>
      </c>
      <c r="AH85" s="52">
        <v>78.92616930192942</v>
      </c>
      <c r="AI85" s="52">
        <v>76.989469408662018</v>
      </c>
      <c r="AJ85" s="96">
        <f t="shared" si="27"/>
        <v>421.80093886516272</v>
      </c>
      <c r="AK85" s="96">
        <f t="shared" si="28"/>
        <v>977.83599690107565</v>
      </c>
      <c r="AL85" s="94">
        <f t="shared" si="29"/>
        <v>958.94106295695508</v>
      </c>
      <c r="AM85" s="95" t="str">
        <f t="shared" si="25"/>
        <v>ผ่าน</v>
      </c>
      <c r="AN85" s="115"/>
      <c r="AO85" s="115"/>
      <c r="AP85" s="46">
        <f t="shared" si="26"/>
        <v>977.83599690107565</v>
      </c>
      <c r="AQ85" s="52"/>
    </row>
    <row r="86" spans="1:43" ht="13.5" customHeight="1">
      <c r="A86" s="37">
        <v>76</v>
      </c>
      <c r="B86" s="37" t="s">
        <v>207</v>
      </c>
      <c r="C86" s="8" t="s">
        <v>208</v>
      </c>
      <c r="D86" s="72" t="s">
        <v>148</v>
      </c>
      <c r="E86" s="43">
        <v>5104.7899999999991</v>
      </c>
      <c r="F86" s="43">
        <v>5536.0297594992708</v>
      </c>
      <c r="G86" s="43">
        <v>5739.9841913927503</v>
      </c>
      <c r="H86" s="52">
        <v>6100.9057786498333</v>
      </c>
      <c r="I86" s="90">
        <f t="shared" si="17"/>
        <v>8.4477473020295013E-2</v>
      </c>
      <c r="J86" s="90">
        <f t="shared" si="17"/>
        <v>3.6841281704368407E-2</v>
      </c>
      <c r="K86" s="90">
        <f t="shared" si="17"/>
        <v>6.2878498480587103E-2</v>
      </c>
      <c r="L86" s="91">
        <f t="shared" si="19"/>
        <v>6.1399084401750174E-2</v>
      </c>
      <c r="M86" s="90">
        <f t="shared" si="20"/>
        <v>6.1399084401750174E-2</v>
      </c>
      <c r="N86" s="52">
        <v>0</v>
      </c>
      <c r="O86" s="52">
        <v>0</v>
      </c>
      <c r="P86" s="52">
        <v>0</v>
      </c>
      <c r="Q86" s="90">
        <v>1.4999999999999999E-2</v>
      </c>
      <c r="R86" s="52"/>
      <c r="S86" s="90">
        <f t="shared" si="21"/>
        <v>7.6399084401750167E-2</v>
      </c>
      <c r="T86" s="92">
        <f t="shared" si="30"/>
        <v>6567.0093941600271</v>
      </c>
      <c r="U86" s="52"/>
      <c r="V86" s="52">
        <v>549.05885495906841</v>
      </c>
      <c r="W86" s="52">
        <v>574.69474193591225</v>
      </c>
      <c r="X86" s="52">
        <v>672.13345117877441</v>
      </c>
      <c r="Y86" s="52">
        <v>695.37845277778774</v>
      </c>
      <c r="Z86" s="52">
        <v>660.50446575333979</v>
      </c>
      <c r="AA86" s="93">
        <f t="shared" si="22"/>
        <v>3151.7699666048829</v>
      </c>
      <c r="AB86" s="94">
        <f t="shared" si="23"/>
        <v>2736.2539142333444</v>
      </c>
      <c r="AC86" s="95" t="str">
        <f t="shared" si="24"/>
        <v>ผ่าน</v>
      </c>
      <c r="AD86" s="95"/>
      <c r="AE86" s="52">
        <v>648.34020149299965</v>
      </c>
      <c r="AF86" s="52">
        <v>542.4795988135362</v>
      </c>
      <c r="AG86" s="52">
        <v>502.704105911375</v>
      </c>
      <c r="AH86" s="52">
        <v>463.30270433558496</v>
      </c>
      <c r="AI86" s="52">
        <v>405.98205841029858</v>
      </c>
      <c r="AJ86" s="96">
        <f>SUM(AE86:AI86)</f>
        <v>2562.8086689637944</v>
      </c>
      <c r="AK86" s="96">
        <f t="shared" si="28"/>
        <v>5714.5786355686778</v>
      </c>
      <c r="AL86" s="94">
        <f t="shared" si="29"/>
        <v>5472.5078284666888</v>
      </c>
      <c r="AM86" s="95" t="str">
        <f t="shared" si="25"/>
        <v>ผ่าน</v>
      </c>
      <c r="AN86" s="115"/>
      <c r="AO86" s="115"/>
      <c r="AP86" s="46">
        <f t="shared" si="26"/>
        <v>5714.5786355686778</v>
      </c>
      <c r="AQ86" s="52"/>
    </row>
    <row r="87" spans="1:43" ht="13.5" customHeight="1">
      <c r="A87" s="37"/>
      <c r="B87" s="99"/>
      <c r="C87" s="50"/>
      <c r="D87" s="50"/>
      <c r="E87" s="51"/>
      <c r="F87" s="51"/>
      <c r="G87" s="51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100"/>
      <c r="AB87" s="101"/>
      <c r="AC87" s="51"/>
      <c r="AD87" s="51"/>
      <c r="AE87" s="52"/>
      <c r="AF87" s="52"/>
      <c r="AG87" s="52"/>
      <c r="AH87" s="52"/>
      <c r="AI87" s="52"/>
      <c r="AJ87" s="47"/>
      <c r="AK87" s="47"/>
      <c r="AL87" s="101"/>
      <c r="AM87" s="51"/>
      <c r="AN87" s="116"/>
      <c r="AO87" s="116"/>
      <c r="AP87" s="52"/>
    </row>
    <row r="88" spans="1:43" ht="13.5" customHeight="1" thickBot="1">
      <c r="B88" s="37"/>
      <c r="C88" s="8" t="s">
        <v>211</v>
      </c>
      <c r="D88" s="72"/>
      <c r="E88" s="53">
        <f t="shared" ref="E88:F88" si="31">SUM(E10:E86)</f>
        <v>1476015.2700000007</v>
      </c>
      <c r="F88" s="53">
        <f t="shared" si="31"/>
        <v>1816320.59</v>
      </c>
      <c r="G88" s="53">
        <f>SUM(G10:G86)</f>
        <v>2208416.7599999998</v>
      </c>
      <c r="H88" s="53">
        <f>SUM(H10:H86)</f>
        <v>2485651.0100000007</v>
      </c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102">
        <f>SUM(T10:T86)</f>
        <v>2733529.9748900454</v>
      </c>
      <c r="U88" s="53"/>
      <c r="V88" s="53">
        <f>SUM(V10:V86)</f>
        <v>191596.76999999996</v>
      </c>
      <c r="W88" s="53">
        <f t="shared" ref="W88:Z88" si="32">SUM(W10:W86)</f>
        <v>204507.19999999987</v>
      </c>
      <c r="X88" s="53">
        <f t="shared" si="32"/>
        <v>244873.17999999996</v>
      </c>
      <c r="Y88" s="53">
        <f t="shared" si="32"/>
        <v>248168.75999999992</v>
      </c>
      <c r="Z88" s="53">
        <f t="shared" si="32"/>
        <v>232877.73000000007</v>
      </c>
      <c r="AA88" s="103">
        <f>SUM(V88:Z88)</f>
        <v>1122023.6399999997</v>
      </c>
      <c r="AB88" s="104">
        <f>(T88*5)/12</f>
        <v>1138970.8228708522</v>
      </c>
      <c r="AC88" s="105" t="str">
        <f>IF(AA88&gt;=AB88,"ผ่าน","ไม่ผ่าน")</f>
        <v>ไม่ผ่าน</v>
      </c>
      <c r="AD88" s="105"/>
      <c r="AE88" s="53">
        <f>SUM(AE10:AE86)</f>
        <v>230521.11999999991</v>
      </c>
      <c r="AF88" s="53">
        <f t="shared" ref="AF88:AI88" si="33">SUM(AF10:AF86)</f>
        <v>218720.38999999987</v>
      </c>
      <c r="AG88" s="53">
        <f t="shared" si="33"/>
        <v>202259.02999999997</v>
      </c>
      <c r="AH88" s="53">
        <f t="shared" si="33"/>
        <v>200008.33000000002</v>
      </c>
      <c r="AI88" s="53">
        <f t="shared" si="33"/>
        <v>232676.52</v>
      </c>
      <c r="AJ88" s="103">
        <f>SUM(AE88:AI88)</f>
        <v>1084185.3899999999</v>
      </c>
      <c r="AK88" s="103">
        <f>AJ88+AA88</f>
        <v>2206209.0299999993</v>
      </c>
      <c r="AL88" s="104">
        <f>(T88*10)/12</f>
        <v>2277941.6457417044</v>
      </c>
      <c r="AM88" s="105" t="str">
        <f t="shared" si="25"/>
        <v>ไม่ผ่าน</v>
      </c>
      <c r="AN88" s="117">
        <f t="shared" ref="AN88:AO88" si="34">SUM(AN10:AN86)</f>
        <v>0</v>
      </c>
      <c r="AO88" s="117">
        <f t="shared" si="34"/>
        <v>0</v>
      </c>
      <c r="AP88" s="55">
        <f>SUM(AP10:AP86)</f>
        <v>2206209.0299999998</v>
      </c>
    </row>
    <row r="89" spans="1:43" s="4" customFormat="1" ht="13.5" customHeight="1" thickTop="1">
      <c r="B89" s="56"/>
      <c r="D89" s="106"/>
      <c r="E89" s="5"/>
      <c r="F89" s="5"/>
      <c r="G89" s="56"/>
      <c r="AA89" s="16"/>
      <c r="AB89" s="69"/>
      <c r="AC89" s="56"/>
      <c r="AD89" s="56"/>
      <c r="AL89" s="69"/>
      <c r="AM89" s="56"/>
      <c r="AN89" s="118"/>
      <c r="AO89" s="118"/>
    </row>
    <row r="90" spans="1:43" s="4" customFormat="1" ht="13.5" customHeight="1">
      <c r="B90" s="107"/>
      <c r="C90" s="63"/>
      <c r="D90" s="108"/>
      <c r="E90" s="2"/>
      <c r="F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1"/>
      <c r="AB90" s="69"/>
      <c r="AC90" s="2"/>
      <c r="AD90" s="2"/>
      <c r="AE90" s="2"/>
      <c r="AF90" s="2"/>
      <c r="AG90" s="2"/>
      <c r="AH90" s="2"/>
      <c r="AI90" s="2"/>
      <c r="AJ90" s="2"/>
      <c r="AK90" s="2"/>
      <c r="AL90" s="69"/>
      <c r="AM90" s="2"/>
      <c r="AN90" s="111"/>
      <c r="AO90" s="111"/>
      <c r="AP90" s="2"/>
    </row>
    <row r="91" spans="1:43" s="4" customFormat="1" ht="13.5" customHeight="1">
      <c r="B91" s="56"/>
      <c r="D91" s="106"/>
      <c r="E91" s="2"/>
      <c r="F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1"/>
      <c r="AB91" s="69"/>
      <c r="AC91" s="2"/>
      <c r="AD91" s="2"/>
      <c r="AE91" s="2"/>
      <c r="AF91" s="2"/>
      <c r="AG91" s="2"/>
      <c r="AH91" s="2"/>
      <c r="AI91" s="2"/>
      <c r="AJ91" s="2"/>
      <c r="AK91" s="2"/>
      <c r="AL91" s="69"/>
      <c r="AM91" s="2"/>
      <c r="AN91" s="111"/>
      <c r="AO91" s="111"/>
      <c r="AP91" s="2"/>
    </row>
    <row r="95" spans="1:43" ht="13.5" customHeight="1">
      <c r="G95" s="109"/>
    </row>
    <row r="96" spans="1:43" ht="13.5" customHeight="1">
      <c r="G96" s="70"/>
    </row>
    <row r="97" spans="7:7" ht="13.5" customHeight="1">
      <c r="G97" s="70"/>
    </row>
    <row r="98" spans="7:7" ht="13.5" customHeight="1">
      <c r="G98" s="70"/>
    </row>
    <row r="99" spans="7:7" ht="13.5" customHeight="1">
      <c r="G99" s="70"/>
    </row>
    <row r="100" spans="7:7" ht="13.5" customHeight="1">
      <c r="G100" s="70"/>
    </row>
    <row r="101" spans="7:7" ht="13.5" customHeight="1">
      <c r="G101" s="70"/>
    </row>
    <row r="102" spans="7:7" ht="13.5" customHeight="1">
      <c r="G102" s="70"/>
    </row>
  </sheetData>
  <mergeCells count="13">
    <mergeCell ref="F7:F8"/>
    <mergeCell ref="A7:A9"/>
    <mergeCell ref="B7:B9"/>
    <mergeCell ref="C7:C9"/>
    <mergeCell ref="D7:D9"/>
    <mergeCell ref="E7:E8"/>
    <mergeCell ref="AO7:AO8"/>
    <mergeCell ref="G7:G8"/>
    <mergeCell ref="H7:H8"/>
    <mergeCell ref="AA7:AA8"/>
    <mergeCell ref="AJ7:AJ8"/>
    <mergeCell ref="AK7:AK8"/>
    <mergeCell ref="AN7:AN8"/>
  </mergeCells>
  <printOptions horizontalCentered="1"/>
  <pageMargins left="7.8740157480315001E-2" right="7.8740157480315001E-2" top="0.196850393700787" bottom="0.196850393700787" header="0.2" footer="0.2"/>
  <pageSetup paperSize="9" scale="55" fitToWidth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97"/>
  <sheetViews>
    <sheetView showGridLines="0" topLeftCell="CE1" zoomScale="40" zoomScaleNormal="40" zoomScaleSheetLayoutView="40" zoomScalePageLayoutView="50" workbookViewId="0">
      <selection activeCell="CO5" sqref="CO5"/>
    </sheetView>
  </sheetViews>
  <sheetFormatPr defaultColWidth="9.125" defaultRowHeight="13.5" customHeight="1"/>
  <cols>
    <col min="1" max="1" width="10.625" style="262" customWidth="1"/>
    <col min="2" max="2" width="12.625" style="261" hidden="1" customWidth="1"/>
    <col min="3" max="3" width="43.25" style="262" customWidth="1"/>
    <col min="4" max="4" width="30.875" style="262" hidden="1" customWidth="1"/>
    <col min="5" max="5" width="29.375" style="263" hidden="1" customWidth="1"/>
    <col min="6" max="8" width="15.25" style="262" hidden="1" customWidth="1"/>
    <col min="9" max="9" width="15" style="262" hidden="1" customWidth="1"/>
    <col min="10" max="14" width="9.25" style="262" hidden="1" customWidth="1"/>
    <col min="15" max="20" width="9.625" style="262" hidden="1" customWidth="1"/>
    <col min="21" max="21" width="32.875" style="262" hidden="1" customWidth="1"/>
    <col min="22" max="22" width="26.75" style="262" hidden="1" customWidth="1"/>
    <col min="23" max="32" width="25.75" style="262" hidden="1" customWidth="1"/>
    <col min="33" max="33" width="28.875" style="262" hidden="1" customWidth="1"/>
    <col min="34" max="45" width="35.5" style="262" bestFit="1" customWidth="1"/>
    <col min="46" max="46" width="40.125" style="262" bestFit="1" customWidth="1"/>
    <col min="47" max="47" width="33.875" style="262" customWidth="1"/>
    <col min="48" max="51" width="32.25" style="261" customWidth="1"/>
    <col min="52" max="56" width="34.75" style="261" customWidth="1"/>
    <col min="57" max="59" width="35.625" style="261" customWidth="1"/>
    <col min="60" max="60" width="40.125" style="261" bestFit="1" customWidth="1"/>
    <col min="61" max="61" width="22.25" style="261" customWidth="1"/>
    <col min="62" max="82" width="34.5" style="262" customWidth="1"/>
    <col min="83" max="84" width="32.25" style="262" bestFit="1" customWidth="1"/>
    <col min="85" max="85" width="35.5" style="262" bestFit="1" customWidth="1"/>
    <col min="86" max="92" width="35.5" style="262" customWidth="1"/>
    <col min="93" max="93" width="23.75" style="262" customWidth="1"/>
    <col min="94" max="16384" width="9.125" style="262"/>
  </cols>
  <sheetData>
    <row r="1" spans="1:100" ht="32.1" customHeight="1">
      <c r="AM1" s="260" t="s">
        <v>343</v>
      </c>
      <c r="BA1" s="260" t="s">
        <v>342</v>
      </c>
      <c r="BS1" s="260" t="s">
        <v>343</v>
      </c>
      <c r="BX1" s="263"/>
      <c r="CV1" s="261"/>
    </row>
    <row r="2" spans="1:100" ht="32.1" customHeight="1">
      <c r="B2" s="262"/>
      <c r="E2" s="264"/>
      <c r="F2" s="265"/>
      <c r="G2" s="265"/>
      <c r="H2" s="265"/>
      <c r="I2" s="265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7"/>
      <c r="AH2" s="266"/>
      <c r="AI2" s="266"/>
      <c r="AJ2" s="266"/>
      <c r="AK2" s="266"/>
      <c r="AM2" s="260" t="s">
        <v>332</v>
      </c>
      <c r="AN2" s="266"/>
      <c r="AO2" s="266"/>
      <c r="AP2" s="266"/>
      <c r="AQ2" s="266"/>
      <c r="AR2" s="266"/>
      <c r="AS2" s="266"/>
      <c r="AT2" s="267"/>
      <c r="AU2" s="267"/>
      <c r="AY2" s="268"/>
      <c r="AZ2" s="268"/>
      <c r="BA2" s="260" t="s">
        <v>332</v>
      </c>
      <c r="BC2" s="268"/>
      <c r="BD2" s="268"/>
      <c r="BE2" s="268"/>
      <c r="BF2" s="268"/>
      <c r="BG2" s="268"/>
      <c r="BH2" s="268"/>
      <c r="BI2" s="269"/>
      <c r="BK2" s="266"/>
      <c r="BL2" s="266"/>
      <c r="BM2" s="266"/>
      <c r="BN2" s="266"/>
      <c r="BO2" s="266"/>
      <c r="BP2" s="266"/>
      <c r="BQ2" s="266"/>
      <c r="BR2" s="266"/>
      <c r="BS2" s="260" t="s">
        <v>332</v>
      </c>
      <c r="BX2" s="264"/>
      <c r="BY2" s="270"/>
      <c r="BZ2" s="270"/>
      <c r="CA2" s="270"/>
      <c r="CB2" s="270"/>
      <c r="CP2" s="266"/>
      <c r="CQ2" s="266"/>
      <c r="CR2" s="266"/>
      <c r="CS2" s="266"/>
      <c r="CT2" s="267"/>
      <c r="CU2" s="267"/>
      <c r="CV2" s="268"/>
    </row>
    <row r="3" spans="1:100" ht="32.1" hidden="1" customHeight="1">
      <c r="B3" s="262"/>
      <c r="E3" s="264"/>
      <c r="F3" s="265"/>
      <c r="G3" s="265"/>
      <c r="H3" s="265"/>
      <c r="I3" s="265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7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7"/>
      <c r="AU3" s="267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9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1"/>
      <c r="BW3" s="271"/>
      <c r="BX3" s="271"/>
      <c r="BY3" s="271"/>
      <c r="BZ3" s="271"/>
      <c r="CA3" s="271"/>
      <c r="CB3" s="271"/>
      <c r="CC3" s="271"/>
      <c r="CD3" s="271"/>
      <c r="CE3" s="271"/>
      <c r="CF3" s="271"/>
      <c r="CG3" s="271"/>
      <c r="CH3" s="271"/>
      <c r="CI3" s="271"/>
      <c r="CJ3" s="271"/>
      <c r="CK3" s="271"/>
      <c r="CL3" s="271"/>
      <c r="CM3" s="271"/>
      <c r="CN3" s="271"/>
      <c r="CO3" s="271"/>
    </row>
    <row r="4" spans="1:100" ht="32.1" customHeight="1">
      <c r="B4" s="262"/>
      <c r="E4" s="264"/>
      <c r="F4" s="265"/>
      <c r="G4" s="265"/>
      <c r="H4" s="265"/>
      <c r="I4" s="265"/>
      <c r="R4" s="266"/>
      <c r="S4" s="266"/>
      <c r="T4" s="266"/>
      <c r="U4" s="272" t="s">
        <v>316</v>
      </c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7"/>
      <c r="AI4" s="266"/>
      <c r="AJ4" s="266"/>
      <c r="AK4" s="266"/>
      <c r="AL4" s="266"/>
      <c r="AM4" s="266"/>
      <c r="AN4" s="266"/>
      <c r="AO4" s="266"/>
      <c r="AP4" s="266"/>
      <c r="AQ4" s="266"/>
      <c r="AR4" s="266"/>
      <c r="AS4" s="266"/>
      <c r="AT4" s="267"/>
      <c r="AU4" s="267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9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  <c r="CA4" s="271"/>
      <c r="CB4" s="271"/>
      <c r="CC4" s="271"/>
      <c r="CD4" s="271"/>
      <c r="CE4" s="271"/>
      <c r="CF4" s="271"/>
      <c r="CG4" s="271"/>
      <c r="CH4" s="271"/>
      <c r="CI4" s="271"/>
      <c r="CJ4" s="271"/>
      <c r="CK4" s="271"/>
      <c r="CL4" s="271"/>
      <c r="CM4" s="271"/>
      <c r="CN4" s="271"/>
      <c r="CO4" s="271"/>
    </row>
    <row r="5" spans="1:100" s="278" customFormat="1" ht="32.1" customHeight="1">
      <c r="A5" s="273" t="s">
        <v>8</v>
      </c>
      <c r="B5" s="274"/>
      <c r="C5" s="275"/>
      <c r="D5" s="275"/>
      <c r="E5" s="276"/>
      <c r="F5" s="277"/>
      <c r="G5" s="277"/>
      <c r="H5" s="277"/>
      <c r="AH5" s="278">
        <v>2014</v>
      </c>
      <c r="AK5" s="278">
        <f>2558-543</f>
        <v>2015</v>
      </c>
      <c r="AU5" s="468" t="s">
        <v>347</v>
      </c>
      <c r="AV5" s="279">
        <v>2015</v>
      </c>
      <c r="AW5" s="279"/>
      <c r="AX5" s="279"/>
      <c r="AY5" s="279">
        <v>2016</v>
      </c>
      <c r="AZ5" s="279"/>
      <c r="BA5" s="279"/>
      <c r="BB5" s="279"/>
      <c r="BC5" s="279"/>
      <c r="BD5" s="279"/>
      <c r="BE5" s="279"/>
      <c r="BF5" s="279"/>
      <c r="BG5" s="279"/>
      <c r="BH5" s="279"/>
      <c r="BI5" s="468" t="s">
        <v>347</v>
      </c>
      <c r="BJ5" s="273">
        <v>2016</v>
      </c>
      <c r="BK5" s="273"/>
      <c r="BL5" s="273"/>
      <c r="BM5" s="273">
        <v>2017</v>
      </c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3"/>
      <c r="CC5" s="273"/>
      <c r="CD5" s="273"/>
      <c r="CE5" s="273"/>
      <c r="CF5" s="273"/>
      <c r="CG5" s="273"/>
      <c r="CH5" s="273"/>
      <c r="CI5" s="273"/>
      <c r="CJ5" s="273"/>
      <c r="CK5" s="273"/>
      <c r="CL5" s="273"/>
      <c r="CM5" s="273"/>
      <c r="CN5" s="273"/>
      <c r="CO5" s="468" t="s">
        <v>347</v>
      </c>
    </row>
    <row r="6" spans="1:100" s="406" customFormat="1" ht="46.5" customHeight="1">
      <c r="A6" s="401" t="s">
        <v>8</v>
      </c>
      <c r="B6" s="402"/>
      <c r="C6" s="403"/>
      <c r="D6" s="403"/>
      <c r="E6" s="404"/>
      <c r="F6" s="405" t="s">
        <v>11</v>
      </c>
      <c r="G6" s="405" t="s">
        <v>11</v>
      </c>
      <c r="H6" s="405" t="s">
        <v>11</v>
      </c>
      <c r="I6" s="405" t="s">
        <v>11</v>
      </c>
      <c r="R6" s="407"/>
      <c r="S6" s="407"/>
      <c r="T6" s="407"/>
      <c r="U6" s="415" t="s">
        <v>335</v>
      </c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36" t="s">
        <v>276</v>
      </c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5" t="s">
        <v>284</v>
      </c>
      <c r="AW6" s="435"/>
      <c r="AX6" s="435"/>
      <c r="AY6" s="435"/>
      <c r="AZ6" s="435"/>
      <c r="BA6" s="435"/>
      <c r="BB6" s="435"/>
      <c r="BC6" s="435"/>
      <c r="BD6" s="435"/>
      <c r="BE6" s="435"/>
      <c r="BF6" s="435"/>
      <c r="BG6" s="435"/>
      <c r="BH6" s="435"/>
      <c r="BI6" s="435"/>
      <c r="BJ6" s="433" t="s">
        <v>334</v>
      </c>
      <c r="BK6" s="433"/>
      <c r="BL6" s="433"/>
      <c r="BM6" s="433"/>
      <c r="BN6" s="433"/>
      <c r="BO6" s="433"/>
      <c r="BP6" s="433"/>
      <c r="BQ6" s="433"/>
      <c r="BR6" s="433"/>
      <c r="BS6" s="433"/>
      <c r="BT6" s="433"/>
      <c r="BU6" s="433"/>
      <c r="BV6" s="433"/>
      <c r="BW6" s="433"/>
      <c r="BX6" s="433"/>
      <c r="BY6" s="433"/>
      <c r="BZ6" s="433"/>
      <c r="CA6" s="433"/>
      <c r="CB6" s="433"/>
      <c r="CC6" s="433"/>
      <c r="CD6" s="433"/>
      <c r="CE6" s="433"/>
      <c r="CF6" s="433"/>
      <c r="CG6" s="433"/>
      <c r="CH6" s="433"/>
      <c r="CI6" s="433"/>
      <c r="CJ6" s="433"/>
      <c r="CK6" s="433"/>
      <c r="CL6" s="433"/>
      <c r="CM6" s="433"/>
      <c r="CN6" s="433"/>
      <c r="CO6" s="433"/>
    </row>
    <row r="7" spans="1:100" ht="32.1" customHeight="1">
      <c r="A7" s="441" t="s">
        <v>23</v>
      </c>
      <c r="B7" s="441" t="s">
        <v>24</v>
      </c>
      <c r="C7" s="441" t="s">
        <v>25</v>
      </c>
      <c r="D7" s="280"/>
      <c r="E7" s="441" t="s">
        <v>26</v>
      </c>
      <c r="F7" s="439" t="s">
        <v>27</v>
      </c>
      <c r="G7" s="439" t="s">
        <v>28</v>
      </c>
      <c r="H7" s="439" t="s">
        <v>240</v>
      </c>
      <c r="I7" s="439" t="s">
        <v>36</v>
      </c>
      <c r="J7" s="281"/>
      <c r="K7" s="281"/>
      <c r="L7" s="281"/>
      <c r="M7" s="281"/>
      <c r="N7" s="281"/>
      <c r="O7" s="281"/>
      <c r="P7" s="281"/>
      <c r="Q7" s="281"/>
      <c r="U7" s="440">
        <v>2556</v>
      </c>
      <c r="V7" s="440"/>
      <c r="W7" s="440"/>
      <c r="X7" s="440">
        <v>2557</v>
      </c>
      <c r="Y7" s="440"/>
      <c r="Z7" s="440"/>
      <c r="AA7" s="440">
        <v>2557</v>
      </c>
      <c r="AB7" s="440"/>
      <c r="AC7" s="440"/>
      <c r="AD7" s="440">
        <v>2557</v>
      </c>
      <c r="AE7" s="440"/>
      <c r="AF7" s="440"/>
      <c r="AG7" s="282"/>
      <c r="AH7" s="437">
        <v>2557</v>
      </c>
      <c r="AI7" s="437"/>
      <c r="AJ7" s="437"/>
      <c r="AK7" s="437">
        <v>2558</v>
      </c>
      <c r="AL7" s="437"/>
      <c r="AM7" s="437"/>
      <c r="AN7" s="437">
        <v>2558</v>
      </c>
      <c r="AO7" s="437"/>
      <c r="AP7" s="437"/>
      <c r="AQ7" s="437">
        <v>2558</v>
      </c>
      <c r="AR7" s="437"/>
      <c r="AS7" s="437"/>
      <c r="AT7" s="283"/>
      <c r="AU7" s="283"/>
      <c r="AV7" s="438">
        <v>2558</v>
      </c>
      <c r="AW7" s="438"/>
      <c r="AX7" s="438"/>
      <c r="AY7" s="438">
        <v>2559</v>
      </c>
      <c r="AZ7" s="438"/>
      <c r="BA7" s="438"/>
      <c r="BB7" s="438">
        <v>2559</v>
      </c>
      <c r="BC7" s="438"/>
      <c r="BD7" s="438"/>
      <c r="BE7" s="438">
        <v>2559</v>
      </c>
      <c r="BF7" s="438"/>
      <c r="BG7" s="438"/>
      <c r="BH7" s="284"/>
      <c r="BI7" s="284"/>
      <c r="BJ7" s="285"/>
      <c r="BK7" s="285"/>
      <c r="BL7" s="285"/>
      <c r="BM7" s="285"/>
      <c r="BN7" s="285"/>
      <c r="BO7" s="285"/>
      <c r="BP7" s="285"/>
      <c r="BQ7" s="285"/>
      <c r="BR7" s="285"/>
      <c r="BS7" s="285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85"/>
      <c r="CE7" s="285"/>
      <c r="CF7" s="285"/>
      <c r="CG7" s="285"/>
      <c r="CH7" s="285"/>
      <c r="CI7" s="285"/>
      <c r="CJ7" s="285"/>
      <c r="CK7" s="285"/>
      <c r="CL7" s="285"/>
      <c r="CM7" s="285"/>
      <c r="CN7" s="285"/>
      <c r="CO7" s="285"/>
    </row>
    <row r="8" spans="1:100" ht="32.1" customHeight="1">
      <c r="A8" s="441"/>
      <c r="B8" s="441"/>
      <c r="C8" s="441"/>
      <c r="D8" s="280"/>
      <c r="E8" s="441"/>
      <c r="F8" s="439"/>
      <c r="G8" s="439"/>
      <c r="H8" s="439"/>
      <c r="I8" s="439"/>
      <c r="J8" s="281"/>
      <c r="K8" s="281"/>
      <c r="L8" s="281"/>
      <c r="M8" s="281"/>
      <c r="N8" s="281"/>
      <c r="O8" s="281"/>
      <c r="P8" s="281"/>
      <c r="Q8" s="281"/>
      <c r="S8" s="286" t="s">
        <v>38</v>
      </c>
      <c r="U8" s="440" t="s">
        <v>267</v>
      </c>
      <c r="V8" s="440"/>
      <c r="W8" s="440"/>
      <c r="X8" s="440" t="s">
        <v>268</v>
      </c>
      <c r="Y8" s="440"/>
      <c r="Z8" s="440"/>
      <c r="AA8" s="440" t="s">
        <v>269</v>
      </c>
      <c r="AB8" s="440"/>
      <c r="AC8" s="440"/>
      <c r="AD8" s="440" t="s">
        <v>270</v>
      </c>
      <c r="AE8" s="440"/>
      <c r="AF8" s="440"/>
      <c r="AG8" s="282"/>
      <c r="AH8" s="437" t="s">
        <v>267</v>
      </c>
      <c r="AI8" s="437"/>
      <c r="AJ8" s="437"/>
      <c r="AK8" s="437" t="s">
        <v>268</v>
      </c>
      <c r="AL8" s="437"/>
      <c r="AM8" s="437"/>
      <c r="AN8" s="437" t="s">
        <v>269</v>
      </c>
      <c r="AO8" s="437"/>
      <c r="AP8" s="437"/>
      <c r="AQ8" s="437" t="s">
        <v>270</v>
      </c>
      <c r="AR8" s="437"/>
      <c r="AS8" s="437"/>
      <c r="AT8" s="283"/>
      <c r="AU8" s="283"/>
      <c r="AV8" s="438" t="s">
        <v>267</v>
      </c>
      <c r="AW8" s="438"/>
      <c r="AX8" s="438"/>
      <c r="AY8" s="438" t="s">
        <v>268</v>
      </c>
      <c r="AZ8" s="438"/>
      <c r="BA8" s="438"/>
      <c r="BB8" s="438" t="s">
        <v>269</v>
      </c>
      <c r="BC8" s="438"/>
      <c r="BD8" s="438"/>
      <c r="BE8" s="438" t="s">
        <v>270</v>
      </c>
      <c r="BF8" s="438"/>
      <c r="BG8" s="438"/>
      <c r="BH8" s="284"/>
      <c r="BI8" s="284"/>
      <c r="BJ8" s="434" t="s">
        <v>267</v>
      </c>
      <c r="BK8" s="434"/>
      <c r="BL8" s="434"/>
      <c r="BM8" s="434" t="s">
        <v>277</v>
      </c>
      <c r="BN8" s="434"/>
      <c r="BO8" s="434"/>
      <c r="BP8" s="434" t="s">
        <v>278</v>
      </c>
      <c r="BQ8" s="434"/>
      <c r="BR8" s="434"/>
      <c r="BS8" s="434" t="s">
        <v>279</v>
      </c>
      <c r="BT8" s="434"/>
      <c r="BU8" s="434"/>
      <c r="BV8" s="434" t="s">
        <v>280</v>
      </c>
      <c r="BW8" s="434"/>
      <c r="BX8" s="434"/>
      <c r="BY8" s="434" t="s">
        <v>281</v>
      </c>
      <c r="BZ8" s="434"/>
      <c r="CA8" s="434"/>
      <c r="CB8" s="434" t="s">
        <v>282</v>
      </c>
      <c r="CC8" s="434"/>
      <c r="CD8" s="434"/>
      <c r="CE8" s="434" t="s">
        <v>283</v>
      </c>
      <c r="CF8" s="434"/>
      <c r="CG8" s="434"/>
      <c r="CH8" s="434" t="s">
        <v>344</v>
      </c>
      <c r="CI8" s="434"/>
      <c r="CJ8" s="434"/>
      <c r="CK8" s="434" t="s">
        <v>345</v>
      </c>
      <c r="CL8" s="434"/>
      <c r="CM8" s="434"/>
      <c r="CN8" s="285"/>
      <c r="CO8" s="287"/>
    </row>
    <row r="9" spans="1:100" ht="32.1" customHeight="1">
      <c r="A9" s="441"/>
      <c r="B9" s="441"/>
      <c r="C9" s="441"/>
      <c r="D9" s="280"/>
      <c r="E9" s="441"/>
      <c r="F9" s="288" t="s">
        <v>10</v>
      </c>
      <c r="G9" s="288" t="s">
        <v>10</v>
      </c>
      <c r="H9" s="288" t="s">
        <v>10</v>
      </c>
      <c r="I9" s="288" t="s">
        <v>10</v>
      </c>
      <c r="J9" s="289" t="s">
        <v>256</v>
      </c>
      <c r="K9" s="289" t="s">
        <v>257</v>
      </c>
      <c r="L9" s="289" t="s">
        <v>258</v>
      </c>
      <c r="M9" s="290" t="s">
        <v>259</v>
      </c>
      <c r="N9" s="291" t="s">
        <v>260</v>
      </c>
      <c r="O9" s="292" t="s">
        <v>261</v>
      </c>
      <c r="P9" s="292" t="s">
        <v>262</v>
      </c>
      <c r="Q9" s="292" t="s">
        <v>263</v>
      </c>
      <c r="R9" s="267" t="s">
        <v>264</v>
      </c>
      <c r="S9" s="293" t="s">
        <v>265</v>
      </c>
      <c r="T9" s="294" t="s">
        <v>266</v>
      </c>
      <c r="U9" s="295" t="s">
        <v>271</v>
      </c>
      <c r="V9" s="295" t="s">
        <v>272</v>
      </c>
      <c r="W9" s="295" t="s">
        <v>273</v>
      </c>
      <c r="X9" s="295" t="s">
        <v>271</v>
      </c>
      <c r="Y9" s="295" t="s">
        <v>272</v>
      </c>
      <c r="Z9" s="295" t="s">
        <v>273</v>
      </c>
      <c r="AA9" s="295" t="s">
        <v>271</v>
      </c>
      <c r="AB9" s="295" t="s">
        <v>272</v>
      </c>
      <c r="AC9" s="295" t="s">
        <v>273</v>
      </c>
      <c r="AD9" s="295" t="s">
        <v>271</v>
      </c>
      <c r="AE9" s="295" t="s">
        <v>272</v>
      </c>
      <c r="AF9" s="295" t="s">
        <v>273</v>
      </c>
      <c r="AG9" s="296" t="s">
        <v>337</v>
      </c>
      <c r="AH9" s="297" t="s">
        <v>271</v>
      </c>
      <c r="AI9" s="297" t="s">
        <v>272</v>
      </c>
      <c r="AJ9" s="297" t="s">
        <v>273</v>
      </c>
      <c r="AK9" s="297" t="s">
        <v>271</v>
      </c>
      <c r="AL9" s="297" t="s">
        <v>272</v>
      </c>
      <c r="AM9" s="297" t="s">
        <v>273</v>
      </c>
      <c r="AN9" s="297" t="s">
        <v>271</v>
      </c>
      <c r="AO9" s="297" t="s">
        <v>272</v>
      </c>
      <c r="AP9" s="297" t="s">
        <v>273</v>
      </c>
      <c r="AQ9" s="297" t="s">
        <v>271</v>
      </c>
      <c r="AR9" s="297" t="s">
        <v>272</v>
      </c>
      <c r="AS9" s="297" t="s">
        <v>273</v>
      </c>
      <c r="AT9" s="297" t="s">
        <v>336</v>
      </c>
      <c r="AU9" s="297" t="s">
        <v>275</v>
      </c>
      <c r="AV9" s="298" t="s">
        <v>271</v>
      </c>
      <c r="AW9" s="298" t="s">
        <v>272</v>
      </c>
      <c r="AX9" s="298" t="s">
        <v>273</v>
      </c>
      <c r="AY9" s="298" t="s">
        <v>271</v>
      </c>
      <c r="AZ9" s="298" t="s">
        <v>272</v>
      </c>
      <c r="BA9" s="298" t="s">
        <v>273</v>
      </c>
      <c r="BB9" s="298" t="s">
        <v>271</v>
      </c>
      <c r="BC9" s="298" t="s">
        <v>272</v>
      </c>
      <c r="BD9" s="298" t="s">
        <v>273</v>
      </c>
      <c r="BE9" s="298" t="s">
        <v>271</v>
      </c>
      <c r="BF9" s="298" t="s">
        <v>272</v>
      </c>
      <c r="BG9" s="298" t="s">
        <v>273</v>
      </c>
      <c r="BH9" s="298" t="s">
        <v>330</v>
      </c>
      <c r="BI9" s="298" t="s">
        <v>275</v>
      </c>
      <c r="BJ9" s="299" t="s">
        <v>271</v>
      </c>
      <c r="BK9" s="299" t="s">
        <v>272</v>
      </c>
      <c r="BL9" s="299" t="s">
        <v>273</v>
      </c>
      <c r="BM9" s="299" t="s">
        <v>271</v>
      </c>
      <c r="BN9" s="299" t="s">
        <v>272</v>
      </c>
      <c r="BO9" s="299" t="s">
        <v>273</v>
      </c>
      <c r="BP9" s="299" t="s">
        <v>271</v>
      </c>
      <c r="BQ9" s="299" t="s">
        <v>272</v>
      </c>
      <c r="BR9" s="299" t="s">
        <v>273</v>
      </c>
      <c r="BS9" s="299" t="s">
        <v>271</v>
      </c>
      <c r="BT9" s="299" t="s">
        <v>272</v>
      </c>
      <c r="BU9" s="299" t="s">
        <v>273</v>
      </c>
      <c r="BV9" s="299" t="s">
        <v>271</v>
      </c>
      <c r="BW9" s="299" t="s">
        <v>272</v>
      </c>
      <c r="BX9" s="299" t="s">
        <v>273</v>
      </c>
      <c r="BY9" s="299" t="s">
        <v>271</v>
      </c>
      <c r="BZ9" s="299" t="s">
        <v>272</v>
      </c>
      <c r="CA9" s="299" t="s">
        <v>273</v>
      </c>
      <c r="CB9" s="299" t="s">
        <v>271</v>
      </c>
      <c r="CC9" s="299" t="s">
        <v>272</v>
      </c>
      <c r="CD9" s="299" t="s">
        <v>273</v>
      </c>
      <c r="CE9" s="299" t="s">
        <v>271</v>
      </c>
      <c r="CF9" s="299" t="s">
        <v>272</v>
      </c>
      <c r="CG9" s="299" t="s">
        <v>273</v>
      </c>
      <c r="CH9" s="299" t="s">
        <v>271</v>
      </c>
      <c r="CI9" s="299" t="s">
        <v>272</v>
      </c>
      <c r="CJ9" s="299" t="s">
        <v>273</v>
      </c>
      <c r="CK9" s="299" t="s">
        <v>271</v>
      </c>
      <c r="CL9" s="299" t="s">
        <v>272</v>
      </c>
      <c r="CM9" s="299" t="s">
        <v>273</v>
      </c>
      <c r="CN9" s="299" t="s">
        <v>346</v>
      </c>
      <c r="CO9" s="299" t="s">
        <v>275</v>
      </c>
    </row>
    <row r="10" spans="1:100" ht="41.25" customHeight="1">
      <c r="A10" s="300">
        <v>0</v>
      </c>
      <c r="B10" s="301" t="s">
        <v>209</v>
      </c>
      <c r="C10" s="302" t="s">
        <v>210</v>
      </c>
      <c r="D10" s="303" t="str">
        <f>C10</f>
        <v>กรุงเทพมหานคร</v>
      </c>
      <c r="E10" s="302" t="s">
        <v>210</v>
      </c>
      <c r="F10" s="304">
        <v>630394.8600000001</v>
      </c>
      <c r="G10" s="304">
        <v>734925.09092268557</v>
      </c>
      <c r="H10" s="304">
        <v>874939.11718942923</v>
      </c>
      <c r="I10" s="305">
        <v>962927.05347534316</v>
      </c>
      <c r="J10" s="306">
        <f t="shared" ref="J10:L25" si="0">(G10-F10)/F10</f>
        <v>0.16581707363966364</v>
      </c>
      <c r="K10" s="306">
        <f t="shared" si="0"/>
        <v>0.19051469053935621</v>
      </c>
      <c r="L10" s="306">
        <f t="shared" si="0"/>
        <v>0.10056463879287733</v>
      </c>
      <c r="M10" s="307">
        <f t="shared" ref="M10:M73" si="1">AVERAGE(J10:L10)</f>
        <v>0.15229880099063239</v>
      </c>
      <c r="N10" s="306">
        <f t="shared" ref="N10:N73" si="2">IF(M10&lt;0,0,IF(M10&lt;0.1,M10,IF(M10&gt;=0.1,0.1)))</f>
        <v>0.1</v>
      </c>
      <c r="O10" s="305">
        <v>0</v>
      </c>
      <c r="P10" s="305">
        <v>0</v>
      </c>
      <c r="Q10" s="305">
        <v>0</v>
      </c>
      <c r="R10" s="305">
        <v>0</v>
      </c>
      <c r="S10" s="305"/>
      <c r="T10" s="306">
        <f t="shared" ref="T10:T73" si="3">SUM(N10:R10)-S10</f>
        <v>0.1</v>
      </c>
      <c r="U10" s="308">
        <f>VLOOKUP(D10,[1]รายได้ชาวไทย!A$4:Z$87,26,FALSE)</f>
        <v>40622.080000000009</v>
      </c>
      <c r="V10" s="308">
        <f>VLOOKUP(D10,[1]รายได้ชาวต่างประเทศ!$A$4:$Z$87,26,FALSE)</f>
        <v>121394.79</v>
      </c>
      <c r="W10" s="308">
        <f>U10+V10</f>
        <v>162016.87</v>
      </c>
      <c r="X10" s="308">
        <f>VLOOKUP(D10,[1]รายได้ชาวไทย!$A$4:$S$87,4,FALSE)</f>
        <v>60256.109999999993</v>
      </c>
      <c r="Y10" s="308">
        <f>VLOOKUP(D10,[1]รายได้ชาวต่างประเทศ!$A$4:$Z$87,4,FALSE)</f>
        <v>80402.240000000005</v>
      </c>
      <c r="Z10" s="308">
        <f>X10+Y10</f>
        <v>140658.35</v>
      </c>
      <c r="AA10" s="308">
        <f>VLOOKUP(D10,[1]รายได้ชาวไทย!$A$4:$S$87,11,FALSE)</f>
        <v>67175.789999999994</v>
      </c>
      <c r="AB10" s="308">
        <f>VLOOKUP(D10,[1]รายได้ชาวต่างประเทศ!$A$4:$Z$87,11,FALSE)</f>
        <v>82510.399999999994</v>
      </c>
      <c r="AC10" s="308">
        <f>AA10+AB10</f>
        <v>149686.19</v>
      </c>
      <c r="AD10" s="308">
        <f>VLOOKUP(D10,[1]รายได้ชาวไทย!$A$4:$S$87,18,FALSE)</f>
        <v>78839.199999999997</v>
      </c>
      <c r="AE10" s="308">
        <f>VLOOKUP(D10,[1]รายได้ชาวต่างประเทศ!$A$4:$Z$87,18,FALSE)</f>
        <v>88283.96</v>
      </c>
      <c r="AF10" s="308">
        <f>AD10+AE10</f>
        <v>167123.16</v>
      </c>
      <c r="AG10" s="309">
        <f>W10+Z10+AC10+AF10</f>
        <v>619484.56999999995</v>
      </c>
      <c r="AH10" s="310">
        <f>VLOOKUP(D10,[2]รายได้!$B$6:$Y$83,21,FALSE)</f>
        <v>44660.160000000003</v>
      </c>
      <c r="AI10" s="310">
        <f>VLOOKUP(D10,[2]รายได้!$B$6:$Y$83,24,FALSE)</f>
        <v>132675.30000000002</v>
      </c>
      <c r="AJ10" s="310">
        <f>AH10+AI10</f>
        <v>177335.46000000002</v>
      </c>
      <c r="AK10" s="311">
        <f>VLOOKUP(D10,[3]Revenue_59!$A$4:$C$85,3,FALSE)</f>
        <v>68461.279999999999</v>
      </c>
      <c r="AL10" s="311">
        <f>VLOOKUP(D10,[3]Revenue_59!$A$4:$F$86,6,FALSE)</f>
        <v>88755.48000000001</v>
      </c>
      <c r="AM10" s="311">
        <f>AK10+AL10</f>
        <v>157216.76</v>
      </c>
      <c r="AN10" s="310">
        <f>VLOOKUP(D10,[3]Revenue_59!$A$4:$L$86,9,FALSE)</f>
        <v>74978.35000000002</v>
      </c>
      <c r="AO10" s="310">
        <f>VLOOKUP(D10,[3]Revenue_59!$A$4:$L$86,12,FALSE)</f>
        <v>90382.17</v>
      </c>
      <c r="AP10" s="310">
        <f>AN10+AO10</f>
        <v>165360.52000000002</v>
      </c>
      <c r="AQ10" s="311">
        <f>VLOOKUP(D10,[3]Revenue_59!$A$4:$R$86,15,FALSE)</f>
        <v>96987.31</v>
      </c>
      <c r="AR10" s="311">
        <f>VLOOKUP(D10,[3]Revenue_59!$A$4:$R$86,18,FALSE)</f>
        <v>105355.34</v>
      </c>
      <c r="AS10" s="311">
        <f>AQ10+AR10</f>
        <v>202342.65</v>
      </c>
      <c r="AT10" s="312">
        <f>AJ10+AM10+AP10+AS10</f>
        <v>702255.39</v>
      </c>
      <c r="AU10" s="313">
        <f t="shared" ref="AU10:AU41" si="4">(AT10-AG10)/AG10*100</f>
        <v>13.361239974064256</v>
      </c>
      <c r="AV10" s="314">
        <f>VLOOKUP(D10,[3]Revenue_59!$A$4:$X$85,21,FALSE)</f>
        <v>56904.09</v>
      </c>
      <c r="AW10" s="314">
        <f>VLOOKUP(D10,[3]Revenue_59!$A$4:$X$85,24,FALSE)</f>
        <v>148494.29</v>
      </c>
      <c r="AX10" s="314">
        <f>AV10+AW10</f>
        <v>205398.38</v>
      </c>
      <c r="AY10" s="315">
        <f>VLOOKUP(D10,[3]Revenue_59!$A$4:$F$86,2,FALSE)</f>
        <v>70249.34</v>
      </c>
      <c r="AZ10" s="315">
        <f>VLOOKUP(D10,[3]Revenue_59!$A$4:$F$86,5,FALSE)</f>
        <v>112290.02</v>
      </c>
      <c r="BA10" s="315">
        <f>AY10+AZ10</f>
        <v>182539.36</v>
      </c>
      <c r="BB10" s="314">
        <f>VLOOKUP(D10,[3]Revenue_59!$A$4:$K$85,8,FALSE)</f>
        <v>79066.320000000007</v>
      </c>
      <c r="BC10" s="314">
        <f>VLOOKUP(D10,[3]Revenue_59!$A$4:$K$85,11,FALSE)</f>
        <v>112932.61</v>
      </c>
      <c r="BD10" s="314">
        <f>BB10+BC10</f>
        <v>191998.93</v>
      </c>
      <c r="BE10" s="315">
        <f>VLOOKUP(D10,[3]Revenue_59!$A$4:$Q$85,14,FALSE)</f>
        <v>104549.3</v>
      </c>
      <c r="BF10" s="315">
        <f>VLOOKUP(D10,[3]Revenue_59!$A$4:$Q$85,17,FALSE)</f>
        <v>129279.21999999999</v>
      </c>
      <c r="BG10" s="315">
        <f>BE10+BF10</f>
        <v>233828.52</v>
      </c>
      <c r="BH10" s="316">
        <f>AX10+BA10+BD10+BG10</f>
        <v>813765.19</v>
      </c>
      <c r="BI10" s="317">
        <f>(BH10-AT10)/AT10*100</f>
        <v>15.878810129175362</v>
      </c>
      <c r="BJ10" s="318">
        <f>VLOOKUP(D10,[4]รายได้ผู้เยียมเยือนชาวไทย!$C$6:$G$82,3,FALSE)</f>
        <v>67881.62999999999</v>
      </c>
      <c r="BK10" s="318">
        <f>VLOOKUP(D10,[4]รายได้ผู้เยียมเยือนชาวต่างชาติ!$C$6:$G$82,3,FALSE)</f>
        <v>146205.77000000002</v>
      </c>
      <c r="BL10" s="318">
        <f>BJ10+BK10</f>
        <v>214087.40000000002</v>
      </c>
      <c r="BM10" s="319">
        <f>VLOOKUP(D10,[4]รายได้ผู้เยียมเยือนชาวไทย!$C$6:$N$82,6,FALSE)</f>
        <v>27587.03</v>
      </c>
      <c r="BN10" s="319">
        <f>VLOOKUP(D10,[4]รายได้ผู้เยียมเยือนชาวต่างชาติ!$C$6:$N$82,6,FALSE)</f>
        <v>33222.35</v>
      </c>
      <c r="BO10" s="319">
        <f>BM10+BN10</f>
        <v>60809.38</v>
      </c>
      <c r="BP10" s="318">
        <f>VLOOKUP(D10,[4]รายได้ผู้เยียมเยือนชาวไทย!$C$6:$N$82,7,FALSE)</f>
        <v>21791.68</v>
      </c>
      <c r="BQ10" s="318">
        <f>VLOOKUP(D10,[4]รายได้ผู้เยียมเยือนชาวต่างชาติ!$C$6:$N$82,7,FALSE)</f>
        <v>31336.07</v>
      </c>
      <c r="BR10" s="318">
        <f>BP10+BQ10</f>
        <v>53127.75</v>
      </c>
      <c r="BS10" s="319">
        <f>VLOOKUP(D10,[4]รายได้ผู้เยียมเยือนชาวไทย!$C$6:$N$82,8,FALSE)</f>
        <v>24852.14</v>
      </c>
      <c r="BT10" s="319">
        <f>VLOOKUP(D10,[4]รายได้ผู้เยียมเยือนชาวต่างชาติ!$C$6:$N$82,8,FALSE)</f>
        <v>34964.39</v>
      </c>
      <c r="BU10" s="319">
        <f>BS10+BT10</f>
        <v>59816.53</v>
      </c>
      <c r="BV10" s="318">
        <f>VLOOKUP(D10,[4]รายได้ผู้เยียมเยือนชาวไทย!$C$6:$N$82,9,FALSE)</f>
        <v>28022.33</v>
      </c>
      <c r="BW10" s="318">
        <f>VLOOKUP(D10,[4]รายได้ผู้เยียมเยือนชาวต่างชาติ!$C$6:$N$82,9,FALSE)</f>
        <v>48927.57</v>
      </c>
      <c r="BX10" s="318">
        <f>BV10+BW10</f>
        <v>76949.899999999994</v>
      </c>
      <c r="BY10" s="319">
        <f>VLOOKUP(D10,[4]รายได้ผู้เยียมเยือนชาวไทย!$C$6:$N$82,10,FALSE)</f>
        <v>31118.95</v>
      </c>
      <c r="BZ10" s="319">
        <f>VLOOKUP(D10,[4]รายได้ผู้เยียมเยือนชาวต่างชาติ!$C$6:$N$82,10,FALSE)</f>
        <v>41326.339999999997</v>
      </c>
      <c r="CA10" s="319">
        <f>BY10+BZ10</f>
        <v>72445.289999999994</v>
      </c>
      <c r="CB10" s="318">
        <f>VLOOKUP(D10,[4]รายได้ผู้เยียมเยือนชาวไทย!$C$6:$N$82,11,FALSE)</f>
        <v>27952.92</v>
      </c>
      <c r="CC10" s="318">
        <f>VLOOKUP(D10,[4]รายได้ผู้เยียมเยือนชาวต่างชาติ!$C$6:$N$82,11,FALSE)</f>
        <v>42274.71</v>
      </c>
      <c r="CD10" s="318">
        <f>CB10+CC10</f>
        <v>70227.63</v>
      </c>
      <c r="CE10" s="318">
        <f>VLOOKUP(D10,[4]รายได้ผู้เยียมเยือนชาวไทย!$C$6:$N$82,12,FALSE)</f>
        <v>34552.019999999997</v>
      </c>
      <c r="CF10" s="318">
        <f>VLOOKUP(D10,[4]รายได้ผู้เยียมเยือนชาวต่างชาติ!$C$6:$N$82,12,FALSE)</f>
        <v>52548.94</v>
      </c>
      <c r="CG10" s="318">
        <f>CE10+CF10</f>
        <v>87100.959999999992</v>
      </c>
      <c r="CH10" s="318">
        <f>VLOOKUP(D10,'[5]สถิติท่องเที่ยวฯ ส.ค. 60R2 '!$B$5:$X$88,20,FALSE)</f>
        <v>34078.92</v>
      </c>
      <c r="CI10" s="318">
        <f>VLOOKUP(D10,'[5]สถิติท่องเที่ยวฯ ส.ค. 60R2 '!$B$5:$X$88,23,FALSE)</f>
        <v>55471.66</v>
      </c>
      <c r="CJ10" s="318">
        <f>CH10+CI10</f>
        <v>89550.58</v>
      </c>
      <c r="CK10" s="318">
        <f>VLOOKUP(D10,'[6]สถิติท่องเที่ยวฯ ก.ย. 60R1 '!$B$5:$W$88,20,FALSE)</f>
        <v>44538.34</v>
      </c>
      <c r="CL10" s="318">
        <f>VLOOKUP(D10,'[6]สถิติท่องเที่ยวฯ ก.ย. 60R1 '!$B$5:$X$88,23,FALSE)</f>
        <v>45184.01</v>
      </c>
      <c r="CM10" s="318">
        <f>CK10+CL10</f>
        <v>89722.35</v>
      </c>
      <c r="CN10" s="320">
        <f>BL10+BO10+BR10+BU10+BX10+CA10+CD10+CG10+CJ10+CM10</f>
        <v>873837.77</v>
      </c>
      <c r="CO10" s="321">
        <f>((CN10-BH10)/BH10)*100</f>
        <v>7.3820532923016868</v>
      </c>
    </row>
    <row r="11" spans="1:100" ht="41.25" customHeight="1">
      <c r="A11" s="300">
        <v>1</v>
      </c>
      <c r="B11" s="300" t="s">
        <v>39</v>
      </c>
      <c r="C11" s="322" t="s">
        <v>40</v>
      </c>
      <c r="D11" s="303" t="str">
        <f t="shared" ref="D11:D73" si="5">RIGHT(C11,LEN(C11)-7)</f>
        <v>เชียงใหม่</v>
      </c>
      <c r="E11" s="323" t="s">
        <v>41</v>
      </c>
      <c r="F11" s="304">
        <v>57836.5</v>
      </c>
      <c r="G11" s="304">
        <v>81072.068958373551</v>
      </c>
      <c r="H11" s="304">
        <v>91948.890148339677</v>
      </c>
      <c r="I11" s="305">
        <v>97676.828582585586</v>
      </c>
      <c r="J11" s="306">
        <f t="shared" si="0"/>
        <v>0.40174576536224615</v>
      </c>
      <c r="K11" s="306">
        <f t="shared" si="0"/>
        <v>0.13416237342543741</v>
      </c>
      <c r="L11" s="306">
        <f t="shared" si="0"/>
        <v>6.2294807745967538E-2</v>
      </c>
      <c r="M11" s="307">
        <f t="shared" si="1"/>
        <v>0.19940098217788371</v>
      </c>
      <c r="N11" s="306">
        <f t="shared" si="2"/>
        <v>0.1</v>
      </c>
      <c r="O11" s="306">
        <v>1.4999999999999999E-2</v>
      </c>
      <c r="P11" s="305">
        <v>0</v>
      </c>
      <c r="Q11" s="305">
        <v>0</v>
      </c>
      <c r="R11" s="305">
        <v>0</v>
      </c>
      <c r="S11" s="305"/>
      <c r="T11" s="306">
        <f t="shared" si="3"/>
        <v>0.115</v>
      </c>
      <c r="U11" s="308">
        <f>VLOOKUP(D11,[1]รายได้ชาวไทย!A$4:Z$87,26,FALSE)</f>
        <v>13720.66</v>
      </c>
      <c r="V11" s="308">
        <f>VLOOKUP(D11,[1]รายได้ชาวต่างประเทศ!$A$4:$Z$87,26,FALSE)</f>
        <v>6313.77</v>
      </c>
      <c r="W11" s="308">
        <f t="shared" ref="W11:W74" si="6">U11+V11</f>
        <v>20034.43</v>
      </c>
      <c r="X11" s="308">
        <f>VLOOKUP(D11,[1]รายได้ชาวไทย!$A$4:$S$87,4,FALSE)</f>
        <v>13892.96</v>
      </c>
      <c r="Y11" s="308">
        <f>VLOOKUP(D11,[1]รายได้ชาวต่างประเทศ!$A$4:$Z$87,4,FALSE)</f>
        <v>6954.66</v>
      </c>
      <c r="Z11" s="308">
        <f t="shared" ref="Z11:Z74" si="7">X11+Y11</f>
        <v>20847.62</v>
      </c>
      <c r="AA11" s="308">
        <f>VLOOKUP(D11,[1]รายได้ชาวไทย!$A$4:$S$87,11,FALSE)</f>
        <v>9515.5300000000007</v>
      </c>
      <c r="AB11" s="308">
        <f>VLOOKUP(D11,[1]รายได้ชาวต่างประเทศ!$A$4:$Z$87,11,FALSE)</f>
        <v>5120.51</v>
      </c>
      <c r="AC11" s="308">
        <f t="shared" ref="AC11:AC74" si="8">AA11+AB11</f>
        <v>14636.04</v>
      </c>
      <c r="AD11" s="308">
        <f>VLOOKUP(D11,[1]รายได้ชาวไทย!$A$4:$S$87,18,FALSE)</f>
        <v>8205.98</v>
      </c>
      <c r="AE11" s="308">
        <f>VLOOKUP(D11,[1]รายได้ชาวต่างประเทศ!$A$4:$Z$87,18,FALSE)</f>
        <v>6217.4900000000007</v>
      </c>
      <c r="AF11" s="308">
        <f t="shared" ref="AF11:AF74" si="9">AD11+AE11</f>
        <v>14423.470000000001</v>
      </c>
      <c r="AG11" s="309">
        <f t="shared" ref="AG11:AG74" si="10">W11+Z11+AC11+AF11</f>
        <v>69941.56</v>
      </c>
      <c r="AH11" s="310">
        <f>VLOOKUP(D11,[2]รายได้!$B$6:$Y$83,21,FALSE)</f>
        <v>16945.509999999998</v>
      </c>
      <c r="AI11" s="310">
        <f>VLOOKUP(D11,[2]รายได้!$B$6:$Y$83,24,FALSE)</f>
        <v>6904.8099999999995</v>
      </c>
      <c r="AJ11" s="310">
        <f t="shared" ref="AJ11:AJ74" si="11">AH11+AI11</f>
        <v>23850.32</v>
      </c>
      <c r="AK11" s="311">
        <f>VLOOKUP(D11,[3]Revenue_59!$A$4:$C$85,3,FALSE)</f>
        <v>15754.55</v>
      </c>
      <c r="AL11" s="311">
        <f>VLOOKUP(D11,[3]Revenue_59!$A$4:$F$86,6,FALSE)</f>
        <v>7915.26</v>
      </c>
      <c r="AM11" s="311">
        <f t="shared" ref="AM11:AM74" si="12">AK11+AL11</f>
        <v>23669.809999999998</v>
      </c>
      <c r="AN11" s="310">
        <f>VLOOKUP(D11,[3]Revenue_59!$A$4:$L$86,9,FALSE)</f>
        <v>10720.589999999998</v>
      </c>
      <c r="AO11" s="310">
        <f>VLOOKUP(D11,[3]Revenue_59!$A$4:$L$86,12,FALSE)</f>
        <v>5794.0899999999992</v>
      </c>
      <c r="AP11" s="310">
        <f t="shared" ref="AP11:AP74" si="13">AN11+AO11</f>
        <v>16514.679999999997</v>
      </c>
      <c r="AQ11" s="311">
        <f>VLOOKUP(D11,[3]Revenue_59!$A$4:$R$86,15,FALSE)</f>
        <v>8793.7100000000009</v>
      </c>
      <c r="AR11" s="311">
        <f>VLOOKUP(D11,[3]Revenue_59!$A$4:$R$86,18,FALSE)</f>
        <v>7487.7799999999988</v>
      </c>
      <c r="AS11" s="311">
        <f t="shared" ref="AS11:AS74" si="14">AQ11+AR11</f>
        <v>16281.49</v>
      </c>
      <c r="AT11" s="312">
        <f t="shared" ref="AT11:AT74" si="15">AJ11+AM11+AP11+AS11</f>
        <v>80316.3</v>
      </c>
      <c r="AU11" s="313">
        <f t="shared" si="4"/>
        <v>14.833440946984892</v>
      </c>
      <c r="AV11" s="314">
        <f>VLOOKUP(D11,[3]Revenue_59!$A$4:$X$85,21,FALSE)</f>
        <v>18421.54</v>
      </c>
      <c r="AW11" s="314">
        <f>VLOOKUP(D11,[3]Revenue_59!$A$4:$X$85,24,FALSE)</f>
        <v>7682.72</v>
      </c>
      <c r="AX11" s="314">
        <f t="shared" ref="AX11:AX74" si="16">AV11+AW11</f>
        <v>26104.260000000002</v>
      </c>
      <c r="AY11" s="315">
        <f>VLOOKUP(D11,[3]Revenue_59!$A$4:$F$86,2,FALSE)</f>
        <v>15977.78</v>
      </c>
      <c r="AZ11" s="315">
        <f>VLOOKUP(D11,[3]Revenue_59!$A$4:$F$86,5,FALSE)</f>
        <v>9564.6200000000008</v>
      </c>
      <c r="BA11" s="315">
        <f t="shared" ref="BA11:BA74" si="17">AY11+AZ11</f>
        <v>25542.400000000001</v>
      </c>
      <c r="BB11" s="314">
        <f>VLOOKUP(D11,[3]Revenue_59!$A$4:$K$85,8,FALSE)</f>
        <v>11448.210000000001</v>
      </c>
      <c r="BC11" s="314">
        <f>VLOOKUP(D11,[3]Revenue_59!$A$4:$K$85,11,FALSE)</f>
        <v>6953.6399999999985</v>
      </c>
      <c r="BD11" s="314">
        <f t="shared" ref="BD11:BD74" si="18">BB11+BC11</f>
        <v>18401.849999999999</v>
      </c>
      <c r="BE11" s="315">
        <f>VLOOKUP(D11,[3]Revenue_59!$A$4:$Q$85,14,FALSE)</f>
        <v>9356.380000000001</v>
      </c>
      <c r="BF11" s="315">
        <f>VLOOKUP(D11,[3]Revenue_59!$A$4:$Q$85,17,FALSE)</f>
        <v>8705.4499999999989</v>
      </c>
      <c r="BG11" s="315">
        <f t="shared" ref="BG11:BG74" si="19">BE11+BF11</f>
        <v>18061.830000000002</v>
      </c>
      <c r="BH11" s="316">
        <f t="shared" ref="BH11:BH74" si="20">AX11+BA11+BD11+BG11</f>
        <v>88110.340000000011</v>
      </c>
      <c r="BI11" s="317">
        <f t="shared" ref="BI11:BI74" si="21">(BH11-AT11)/AT11*100</f>
        <v>9.7041820900614297</v>
      </c>
      <c r="BJ11" s="318">
        <f>VLOOKUP(D11,[4]รายได้ผู้เยียมเยือนชาวไทย!$C$6:$G$82,3,FALSE)</f>
        <v>19435.12</v>
      </c>
      <c r="BK11" s="318">
        <f>VLOOKUP(D11,[4]รายได้ผู้เยียมเยือนชาวต่างชาติ!$C$6:$G$82,3,FALSE)</f>
        <v>8696.08</v>
      </c>
      <c r="BL11" s="318">
        <f t="shared" ref="BL11:BL74" si="22">BJ11+BK11</f>
        <v>28131.199999999997</v>
      </c>
      <c r="BM11" s="319">
        <f>VLOOKUP(D11,[4]รายได้ผู้เยียมเยือนชาวไทย!$C$6:$N$82,6,FALSE)</f>
        <v>6094.88</v>
      </c>
      <c r="BN11" s="319">
        <f>VLOOKUP(D11,[4]รายได้ผู้เยียมเยือนชาวต่างชาติ!$C$6:$N$82,6,FALSE)</f>
        <v>3036.3</v>
      </c>
      <c r="BO11" s="319">
        <f t="shared" ref="BO11:BO74" si="23">BM11+BN11</f>
        <v>9131.18</v>
      </c>
      <c r="BP11" s="318">
        <f>VLOOKUP(D11,[4]รายได้ผู้เยียมเยือนชาวไทย!$C$6:$N$82,7,FALSE)</f>
        <v>5713.11</v>
      </c>
      <c r="BQ11" s="318">
        <f>VLOOKUP(D11,[4]รายได้ผู้เยียมเยือนชาวต่างชาติ!$C$6:$N$82,7,FALSE)</f>
        <v>2542.8200000000002</v>
      </c>
      <c r="BR11" s="318">
        <f t="shared" ref="BR11:BR74" si="24">BP11+BQ11</f>
        <v>8255.93</v>
      </c>
      <c r="BS11" s="319">
        <f>VLOOKUP(D11,[4]รายได้ผู้เยียมเยือนชาวไทย!$C$6:$N$82,8,FALSE)</f>
        <v>5129.67</v>
      </c>
      <c r="BT11" s="319">
        <f>VLOOKUP(D11,[4]รายได้ผู้เยียมเยือนชาวต่างชาติ!$C$6:$N$82,8,FALSE)</f>
        <v>2887.68</v>
      </c>
      <c r="BU11" s="319">
        <f t="shared" ref="BU11:BU74" si="25">BS11+BT11</f>
        <v>8017.35</v>
      </c>
      <c r="BV11" s="318">
        <f>VLOOKUP(D11,[4]รายได้ผู้เยียมเยือนชาวไทย!$C$6:$N$82,9,FALSE)</f>
        <v>4669.12</v>
      </c>
      <c r="BW11" s="318">
        <f>VLOOKUP(D11,[4]รายได้ผู้เยียมเยือนชาวต่างชาติ!$C$6:$N$82,9,FALSE)</f>
        <v>3011.69</v>
      </c>
      <c r="BX11" s="318">
        <f t="shared" ref="BX11:BX74" si="26">BV11+BW11</f>
        <v>7680.8099999999995</v>
      </c>
      <c r="BY11" s="319">
        <f>VLOOKUP(D11,[4]รายได้ผู้เยียมเยือนชาวไทย!$C$6:$N$82,10,FALSE)</f>
        <v>3822.18</v>
      </c>
      <c r="BZ11" s="319">
        <f>VLOOKUP(D11,[4]รายได้ผู้เยียมเยือนชาวต่างชาติ!$C$6:$N$82,10,FALSE)</f>
        <v>2465.4499999999998</v>
      </c>
      <c r="CA11" s="319">
        <f t="shared" ref="CA11:CA74" si="27">BY11+BZ11</f>
        <v>6287.6299999999992</v>
      </c>
      <c r="CB11" s="318">
        <f>VLOOKUP(D11,[4]รายได้ผู้เยียมเยือนชาวไทย!$C$6:$N$82,11,FALSE)</f>
        <v>3721.15</v>
      </c>
      <c r="CC11" s="318">
        <f>VLOOKUP(D11,[4]รายได้ผู้เยียมเยือนชาวต่างชาติ!$C$6:$N$82,11,FALSE)</f>
        <v>2158.59</v>
      </c>
      <c r="CD11" s="318">
        <f t="shared" ref="CD11:CD74" si="28">CB11+CC11</f>
        <v>5879.74</v>
      </c>
      <c r="CE11" s="318">
        <f>VLOOKUP(D11,[4]รายได้ผู้เยียมเยือนชาวไทย!$C$6:$N$82,12,FALSE)</f>
        <v>3421.68</v>
      </c>
      <c r="CF11" s="318">
        <f>VLOOKUP(D11,[4]รายได้ผู้เยียมเยือนชาวต่างชาติ!$C$6:$N$82,12,FALSE)</f>
        <v>3259.23</v>
      </c>
      <c r="CG11" s="318">
        <f t="shared" ref="CG11:CG74" si="29">CE11+CF11</f>
        <v>6680.91</v>
      </c>
      <c r="CH11" s="318">
        <f>VLOOKUP(D11,'[5]สถิติท่องเที่ยวฯ ส.ค. 60R2 '!$B$5:$X$88,20,FALSE)</f>
        <v>3515.02</v>
      </c>
      <c r="CI11" s="318">
        <f>VLOOKUP(D11,'[5]สถิติท่องเที่ยวฯ ส.ค. 60R2 '!$B$5:$X$88,23,FALSE)</f>
        <v>3309.8</v>
      </c>
      <c r="CJ11" s="318">
        <f t="shared" ref="CJ11:CJ74" si="30">CH11+CI11</f>
        <v>6824.82</v>
      </c>
      <c r="CK11" s="318">
        <f>VLOOKUP(D11,'[6]สถิติท่องเที่ยวฯ ก.ย. 60R1 '!$B$5:$W$88,20,FALSE)</f>
        <v>2937.05</v>
      </c>
      <c r="CL11" s="318">
        <f>VLOOKUP(D11,'[6]สถิติท่องเที่ยวฯ ก.ย. 60R1 '!$B$5:$X$88,23,FALSE)</f>
        <v>2948.21</v>
      </c>
      <c r="CM11" s="318">
        <f t="shared" ref="CM11:CM74" si="31">CK11+CL11</f>
        <v>5885.26</v>
      </c>
      <c r="CN11" s="320">
        <f t="shared" ref="CN11:CN74" si="32">BL11+BO11+BR11+BU11+BX11+CA11+CD11+CG11+CJ11+CM11</f>
        <v>92774.83</v>
      </c>
      <c r="CO11" s="321">
        <f t="shared" ref="CO11:CO74" si="33">((CN11-BH11)/BH11)*100</f>
        <v>5.2939189656968635</v>
      </c>
    </row>
    <row r="12" spans="1:100" ht="41.25" customHeight="1">
      <c r="A12" s="300">
        <v>2</v>
      </c>
      <c r="B12" s="300" t="s">
        <v>42</v>
      </c>
      <c r="C12" s="322" t="s">
        <v>43</v>
      </c>
      <c r="D12" s="303" t="str">
        <f t="shared" si="5"/>
        <v>เชียงราย</v>
      </c>
      <c r="E12" s="264" t="s">
        <v>44</v>
      </c>
      <c r="F12" s="304">
        <v>20004.939999999999</v>
      </c>
      <c r="G12" s="304">
        <v>21071.443294958823</v>
      </c>
      <c r="H12" s="304">
        <v>24275.245249126419</v>
      </c>
      <c r="I12" s="305">
        <v>25888.336070429046</v>
      </c>
      <c r="J12" s="306">
        <f t="shared" si="0"/>
        <v>5.3311996684760068E-2</v>
      </c>
      <c r="K12" s="306">
        <f t="shared" si="0"/>
        <v>0.15204473226255372</v>
      </c>
      <c r="L12" s="306">
        <f t="shared" si="0"/>
        <v>6.645003190485485E-2</v>
      </c>
      <c r="M12" s="307">
        <f t="shared" si="1"/>
        <v>9.0602253617389536E-2</v>
      </c>
      <c r="N12" s="306">
        <f t="shared" si="2"/>
        <v>9.0602253617389536E-2</v>
      </c>
      <c r="O12" s="306">
        <v>1.4999999999999999E-2</v>
      </c>
      <c r="P12" s="305">
        <v>0</v>
      </c>
      <c r="Q12" s="305">
        <v>0</v>
      </c>
      <c r="R12" s="306">
        <v>1.4999999999999999E-2</v>
      </c>
      <c r="S12" s="324">
        <v>1.4999999999999999E-2</v>
      </c>
      <c r="T12" s="306">
        <f t="shared" si="3"/>
        <v>0.10560225361738954</v>
      </c>
      <c r="U12" s="308">
        <f>VLOOKUP(D12,[1]รายได้ชาวไทย!A$4:Z$87,26,FALSE)</f>
        <v>5363.3</v>
      </c>
      <c r="V12" s="308">
        <f>VLOOKUP(D12,[1]รายได้ชาวต่างประเทศ!$A$4:$Z$87,26,FALSE)</f>
        <v>1535.7199999999998</v>
      </c>
      <c r="W12" s="308">
        <f t="shared" si="6"/>
        <v>6899.02</v>
      </c>
      <c r="X12" s="308">
        <f>VLOOKUP(D12,[1]รายได้ชาวไทย!$A$4:$S$87,4,FALSE)</f>
        <v>4496.01</v>
      </c>
      <c r="Y12" s="308">
        <f>VLOOKUP(D12,[1]รายได้ชาวต่างประเทศ!$A$4:$Z$87,4,FALSE)</f>
        <v>1089.32</v>
      </c>
      <c r="Z12" s="308">
        <f t="shared" si="7"/>
        <v>5585.33</v>
      </c>
      <c r="AA12" s="308">
        <f>VLOOKUP(D12,[1]รายได้ชาวไทย!$A$4:$S$87,11,FALSE)</f>
        <v>2971.1100000000006</v>
      </c>
      <c r="AB12" s="308">
        <f>VLOOKUP(D12,[1]รายได้ชาวต่างประเทศ!$A$4:$Z$87,11,FALSE)</f>
        <v>1084.01</v>
      </c>
      <c r="AC12" s="308">
        <f t="shared" si="8"/>
        <v>4055.1200000000008</v>
      </c>
      <c r="AD12" s="308">
        <f>VLOOKUP(D12,[1]รายได้ชาวไทย!$A$4:$S$87,18,FALSE)</f>
        <v>2562.2599999999998</v>
      </c>
      <c r="AE12" s="308">
        <f>VLOOKUP(D12,[1]รายได้ชาวต่างประเทศ!$A$4:$Z$87,18,FALSE)</f>
        <v>1147.6299999999999</v>
      </c>
      <c r="AF12" s="308">
        <f t="shared" si="9"/>
        <v>3709.8899999999994</v>
      </c>
      <c r="AG12" s="309">
        <f t="shared" si="10"/>
        <v>20249.36</v>
      </c>
      <c r="AH12" s="310">
        <f>VLOOKUP(D12,[2]รายได้!$B$6:$Y$83,21,FALSE)</f>
        <v>5516.08</v>
      </c>
      <c r="AI12" s="310">
        <f>VLOOKUP(D12,[2]รายได้!$B$6:$Y$83,24,FALSE)</f>
        <v>1557.41</v>
      </c>
      <c r="AJ12" s="310">
        <f t="shared" si="11"/>
        <v>7073.49</v>
      </c>
      <c r="AK12" s="311">
        <f>VLOOKUP(D12,[3]Revenue_59!$A$4:$C$85,3,FALSE)</f>
        <v>4846.2600000000011</v>
      </c>
      <c r="AL12" s="311">
        <f>VLOOKUP(D12,[3]Revenue_59!$A$4:$F$86,6,FALSE)</f>
        <v>1210.07</v>
      </c>
      <c r="AM12" s="311">
        <f t="shared" si="12"/>
        <v>6056.3300000000008</v>
      </c>
      <c r="AN12" s="310">
        <f>VLOOKUP(D12,[3]Revenue_59!$A$4:$L$86,9,FALSE)</f>
        <v>3509.94</v>
      </c>
      <c r="AO12" s="310">
        <f>VLOOKUP(D12,[3]Revenue_59!$A$4:$L$86,12,FALSE)</f>
        <v>1254.8300000000002</v>
      </c>
      <c r="AP12" s="310">
        <f t="shared" si="13"/>
        <v>4764.7700000000004</v>
      </c>
      <c r="AQ12" s="311">
        <f>VLOOKUP(D12,[3]Revenue_59!$A$4:$R$86,15,FALSE)</f>
        <v>2839.1499999999996</v>
      </c>
      <c r="AR12" s="311">
        <f>VLOOKUP(D12,[3]Revenue_59!$A$4:$R$86,18,FALSE)</f>
        <v>1327.1399999999999</v>
      </c>
      <c r="AS12" s="311">
        <f t="shared" si="14"/>
        <v>4166.2899999999991</v>
      </c>
      <c r="AT12" s="312">
        <f t="shared" si="15"/>
        <v>22060.879999999997</v>
      </c>
      <c r="AU12" s="313">
        <f t="shared" si="4"/>
        <v>8.9460605174681902</v>
      </c>
      <c r="AV12" s="314">
        <f>VLOOKUP(D12,[3]Revenue_59!$A$4:$X$85,21,FALSE)</f>
        <v>6184.18</v>
      </c>
      <c r="AW12" s="314">
        <f>VLOOKUP(D12,[3]Revenue_59!$A$4:$X$85,24,FALSE)</f>
        <v>1676.5100000000002</v>
      </c>
      <c r="AX12" s="314">
        <f t="shared" si="16"/>
        <v>7860.6900000000005</v>
      </c>
      <c r="AY12" s="315">
        <f>VLOOKUP(D12,[3]Revenue_59!$A$4:$F$86,2,FALSE)</f>
        <v>5024.72</v>
      </c>
      <c r="AZ12" s="315">
        <f>VLOOKUP(D12,[3]Revenue_59!$A$4:$F$86,5,FALSE)</f>
        <v>1221.81</v>
      </c>
      <c r="BA12" s="315">
        <f t="shared" si="17"/>
        <v>6246.5300000000007</v>
      </c>
      <c r="BB12" s="314">
        <f>VLOOKUP(D12,[3]Revenue_59!$A$4:$K$85,8,FALSE)</f>
        <v>3684.4400000000005</v>
      </c>
      <c r="BC12" s="314">
        <f>VLOOKUP(D12,[3]Revenue_59!$A$4:$K$85,11,FALSE)</f>
        <v>1312.7999999999997</v>
      </c>
      <c r="BD12" s="314">
        <f t="shared" si="18"/>
        <v>4997.24</v>
      </c>
      <c r="BE12" s="315">
        <f>VLOOKUP(D12,[3]Revenue_59!$A$4:$Q$85,14,FALSE)</f>
        <v>3073.7599999999998</v>
      </c>
      <c r="BF12" s="315">
        <f>VLOOKUP(D12,[3]Revenue_59!$A$4:$Q$85,17,FALSE)</f>
        <v>1397.75</v>
      </c>
      <c r="BG12" s="315">
        <f t="shared" si="19"/>
        <v>4471.51</v>
      </c>
      <c r="BH12" s="316">
        <f t="shared" si="20"/>
        <v>23575.97</v>
      </c>
      <c r="BI12" s="317">
        <f t="shared" si="21"/>
        <v>6.8677677409060927</v>
      </c>
      <c r="BJ12" s="318">
        <f>VLOOKUP(D12,[4]รายได้ผู้เยียมเยือนชาวไทย!$C$6:$G$82,3,FALSE)</f>
        <v>6390.64</v>
      </c>
      <c r="BK12" s="318">
        <f>VLOOKUP(D12,[4]รายได้ผู้เยียมเยือนชาวต่างชาติ!$C$6:$G$82,3,FALSE)</f>
        <v>1642.1000000000001</v>
      </c>
      <c r="BL12" s="318">
        <f t="shared" si="22"/>
        <v>8032.7400000000007</v>
      </c>
      <c r="BM12" s="319">
        <f>VLOOKUP(D12,[4]รายได้ผู้เยียมเยือนชาวไทย!$C$6:$N$82,6,FALSE)</f>
        <v>1953.9</v>
      </c>
      <c r="BN12" s="319">
        <f>VLOOKUP(D12,[4]รายได้ผู้เยียมเยือนชาวต่างชาติ!$C$6:$N$82,6,FALSE)</f>
        <v>433.41</v>
      </c>
      <c r="BO12" s="319">
        <f t="shared" si="23"/>
        <v>2387.31</v>
      </c>
      <c r="BP12" s="318">
        <f>VLOOKUP(D12,[4]รายได้ผู้เยียมเยือนชาวไทย!$C$6:$N$82,7,FALSE)</f>
        <v>1712.17</v>
      </c>
      <c r="BQ12" s="318">
        <f>VLOOKUP(D12,[4]รายได้ผู้เยียมเยือนชาวต่างชาติ!$C$6:$N$82,7,FALSE)</f>
        <v>446.82</v>
      </c>
      <c r="BR12" s="318">
        <f t="shared" si="24"/>
        <v>2158.9900000000002</v>
      </c>
      <c r="BS12" s="319">
        <f>VLOOKUP(D12,[4]รายได้ผู้เยียมเยือนชาวไทย!$C$6:$N$82,8,FALSE)</f>
        <v>1660.42</v>
      </c>
      <c r="BT12" s="319">
        <f>VLOOKUP(D12,[4]รายได้ผู้เยียมเยือนชาวต่างชาติ!$C$6:$N$82,8,FALSE)</f>
        <v>412.8</v>
      </c>
      <c r="BU12" s="319">
        <f t="shared" si="25"/>
        <v>2073.2200000000003</v>
      </c>
      <c r="BV12" s="318">
        <f>VLOOKUP(D12,[4]รายได้ผู้เยียมเยือนชาวไทย!$C$6:$N$82,9,FALSE)</f>
        <v>1501.51</v>
      </c>
      <c r="BW12" s="318">
        <f>VLOOKUP(D12,[4]รายได้ผู้เยียมเยือนชาวต่างชาติ!$C$6:$N$82,9,FALSE)</f>
        <v>564.79</v>
      </c>
      <c r="BX12" s="318">
        <f t="shared" si="26"/>
        <v>2066.3000000000002</v>
      </c>
      <c r="BY12" s="319">
        <f>VLOOKUP(D12,[4]รายได้ผู้เยียมเยือนชาวไทย!$C$6:$N$82,10,FALSE)</f>
        <v>1197.3499999999999</v>
      </c>
      <c r="BZ12" s="319">
        <f>VLOOKUP(D12,[4]รายได้ผู้เยียมเยือนชาวต่างชาติ!$C$6:$N$82,10,FALSE)</f>
        <v>418.94</v>
      </c>
      <c r="CA12" s="319">
        <f t="shared" si="27"/>
        <v>1616.29</v>
      </c>
      <c r="CB12" s="318">
        <f>VLOOKUP(D12,[4]รายได้ผู้เยียมเยือนชาวไทย!$C$6:$N$82,11,FALSE)</f>
        <v>1164.58</v>
      </c>
      <c r="CC12" s="318">
        <f>VLOOKUP(D12,[4]รายได้ผู้เยียมเยือนชาวต่างชาติ!$C$6:$N$82,11,FALSE)</f>
        <v>420.61</v>
      </c>
      <c r="CD12" s="318">
        <f t="shared" si="28"/>
        <v>1585.19</v>
      </c>
      <c r="CE12" s="318">
        <f>VLOOKUP(D12,[4]รายได้ผู้เยียมเยือนชาวไทย!$C$6:$N$82,12,FALSE)</f>
        <v>1017.07</v>
      </c>
      <c r="CF12" s="318">
        <f>VLOOKUP(D12,[4]รายได้ผู้เยียมเยือนชาวต่างชาติ!$C$6:$N$82,12,FALSE)</f>
        <v>580.19000000000005</v>
      </c>
      <c r="CG12" s="318">
        <f t="shared" si="29"/>
        <v>1597.2600000000002</v>
      </c>
      <c r="CH12" s="318">
        <f>VLOOKUP(D12,'[5]สถิติท่องเที่ยวฯ ส.ค. 60R2 '!$B$5:$X$88,20,FALSE)</f>
        <v>1002.15</v>
      </c>
      <c r="CI12" s="318">
        <f>VLOOKUP(D12,'[5]สถิติท่องเที่ยวฯ ส.ค. 60R2 '!$B$5:$X$88,23,FALSE)</f>
        <v>504.8</v>
      </c>
      <c r="CJ12" s="318">
        <f t="shared" si="30"/>
        <v>1506.95</v>
      </c>
      <c r="CK12" s="318">
        <f>VLOOKUP(D12,'[6]สถิติท่องเที่ยวฯ ก.ย. 60R1 '!$B$5:$W$88,20,FALSE)</f>
        <v>1240.3499999999999</v>
      </c>
      <c r="CL12" s="318">
        <f>VLOOKUP(D12,'[6]สถิติท่องเที่ยวฯ ก.ย. 60R1 '!$B$5:$X$88,23,FALSE)</f>
        <v>458.76</v>
      </c>
      <c r="CM12" s="318">
        <f t="shared" si="31"/>
        <v>1699.11</v>
      </c>
      <c r="CN12" s="320">
        <f t="shared" si="32"/>
        <v>24723.360000000004</v>
      </c>
      <c r="CO12" s="321">
        <f t="shared" si="33"/>
        <v>4.8667774857195827</v>
      </c>
    </row>
    <row r="13" spans="1:100" ht="41.25" customHeight="1">
      <c r="A13" s="300">
        <v>3</v>
      </c>
      <c r="B13" s="300" t="s">
        <v>45</v>
      </c>
      <c r="C13" s="322" t="s">
        <v>46</v>
      </c>
      <c r="D13" s="303" t="str">
        <f t="shared" si="5"/>
        <v>เพชรบุรี</v>
      </c>
      <c r="E13" s="264" t="s">
        <v>47</v>
      </c>
      <c r="F13" s="304">
        <v>13651.45</v>
      </c>
      <c r="G13" s="304">
        <v>16951.291128927671</v>
      </c>
      <c r="H13" s="304">
        <v>21749.187343901096</v>
      </c>
      <c r="I13" s="305">
        <v>23131.310168728232</v>
      </c>
      <c r="J13" s="306">
        <f t="shared" si="0"/>
        <v>0.24172092553740956</v>
      </c>
      <c r="K13" s="306">
        <f t="shared" si="0"/>
        <v>0.28304016363601547</v>
      </c>
      <c r="L13" s="306">
        <f t="shared" si="0"/>
        <v>6.3548251388561003E-2</v>
      </c>
      <c r="M13" s="307">
        <f t="shared" si="1"/>
        <v>0.19610311352066201</v>
      </c>
      <c r="N13" s="306">
        <f t="shared" si="2"/>
        <v>0.1</v>
      </c>
      <c r="O13" s="306">
        <v>1.4999999999999999E-2</v>
      </c>
      <c r="P13" s="305">
        <v>0</v>
      </c>
      <c r="Q13" s="305">
        <v>0</v>
      </c>
      <c r="R13" s="305">
        <v>0</v>
      </c>
      <c r="S13" s="305"/>
      <c r="T13" s="306">
        <f t="shared" si="3"/>
        <v>0.115</v>
      </c>
      <c r="U13" s="308">
        <f>VLOOKUP(D13,[1]รายได้ชาวไทย!A$4:Z$87,26,FALSE)</f>
        <v>6533.85</v>
      </c>
      <c r="V13" s="308">
        <f>VLOOKUP(D13,[1]รายได้ชาวต่างประเทศ!$A$4:$Z$87,26,FALSE)</f>
        <v>866.25999999999988</v>
      </c>
      <c r="W13" s="308">
        <f t="shared" si="6"/>
        <v>7400.1100000000006</v>
      </c>
      <c r="X13" s="308">
        <f>VLOOKUP(D13,[1]รายได้ชาวไทย!$A$4:$S$87,4,FALSE)</f>
        <v>2564.7199999999998</v>
      </c>
      <c r="Y13" s="308">
        <f>VLOOKUP(D13,[1]รายได้ชาวต่างประเทศ!$A$4:$Z$87,4,FALSE)</f>
        <v>1006.12</v>
      </c>
      <c r="Z13" s="308">
        <f t="shared" si="7"/>
        <v>3570.8399999999997</v>
      </c>
      <c r="AA13" s="308">
        <f>VLOOKUP(D13,[1]รายได้ชาวไทย!$A$4:$S$87,11,FALSE)</f>
        <v>3108.9</v>
      </c>
      <c r="AB13" s="308">
        <f>VLOOKUP(D13,[1]รายได้ชาวต่างประเทศ!$A$4:$Z$87,11,FALSE)</f>
        <v>677.28000000000009</v>
      </c>
      <c r="AC13" s="308">
        <f t="shared" si="8"/>
        <v>3786.1800000000003</v>
      </c>
      <c r="AD13" s="308">
        <f>VLOOKUP(D13,[1]รายได้ชาวไทย!$A$4:$S$87,18,FALSE)</f>
        <v>3192.65</v>
      </c>
      <c r="AE13" s="308">
        <f>VLOOKUP(D13,[1]รายได้ชาวต่างประเทศ!$A$4:$Z$87,18,FALSE)</f>
        <v>586.61</v>
      </c>
      <c r="AF13" s="308">
        <f t="shared" si="9"/>
        <v>3779.26</v>
      </c>
      <c r="AG13" s="309">
        <f t="shared" si="10"/>
        <v>18536.39</v>
      </c>
      <c r="AH13" s="310">
        <f>VLOOKUP(D13,[2]รายได้!$B$6:$Y$83,21,FALSE)</f>
        <v>7075.98</v>
      </c>
      <c r="AI13" s="310">
        <f>VLOOKUP(D13,[2]รายได้!$B$6:$Y$83,24,FALSE)</f>
        <v>904.74999999999989</v>
      </c>
      <c r="AJ13" s="310">
        <f t="shared" si="11"/>
        <v>7980.73</v>
      </c>
      <c r="AK13" s="311">
        <f>VLOOKUP(D13,[3]Revenue_59!$A$4:$C$85,3,FALSE)</f>
        <v>2761.4900000000002</v>
      </c>
      <c r="AL13" s="311">
        <f>VLOOKUP(D13,[3]Revenue_59!$A$4:$F$86,6,FALSE)</f>
        <v>1122.5900000000001</v>
      </c>
      <c r="AM13" s="311">
        <f t="shared" si="12"/>
        <v>3884.0800000000004</v>
      </c>
      <c r="AN13" s="310">
        <f>VLOOKUP(D13,[3]Revenue_59!$A$4:$L$86,9,FALSE)</f>
        <v>3453.8999999999996</v>
      </c>
      <c r="AO13" s="310">
        <f>VLOOKUP(D13,[3]Revenue_59!$A$4:$L$86,12,FALSE)</f>
        <v>766.8</v>
      </c>
      <c r="AP13" s="310">
        <f t="shared" si="13"/>
        <v>4220.7</v>
      </c>
      <c r="AQ13" s="311">
        <f>VLOOKUP(D13,[3]Revenue_59!$A$4:$R$86,15,FALSE)</f>
        <v>3515.8899999999994</v>
      </c>
      <c r="AR13" s="311">
        <f>VLOOKUP(D13,[3]Revenue_59!$A$4:$R$86,18,FALSE)</f>
        <v>701.00000000000023</v>
      </c>
      <c r="AS13" s="311">
        <f t="shared" si="14"/>
        <v>4216.8899999999994</v>
      </c>
      <c r="AT13" s="312">
        <f t="shared" si="15"/>
        <v>20302.399999999998</v>
      </c>
      <c r="AU13" s="313">
        <f t="shared" si="4"/>
        <v>9.5272596228283852</v>
      </c>
      <c r="AV13" s="314">
        <f>VLOOKUP(D13,[3]Revenue_59!$A$4:$X$85,21,FALSE)</f>
        <v>7463.98</v>
      </c>
      <c r="AW13" s="314">
        <f>VLOOKUP(D13,[3]Revenue_59!$A$4:$X$85,24,FALSE)</f>
        <v>954.77</v>
      </c>
      <c r="AX13" s="314">
        <f t="shared" si="16"/>
        <v>8418.75</v>
      </c>
      <c r="AY13" s="315">
        <f>VLOOKUP(D13,[3]Revenue_59!$A$4:$F$86,2,FALSE)</f>
        <v>2924.9300000000003</v>
      </c>
      <c r="AZ13" s="315">
        <f>VLOOKUP(D13,[3]Revenue_59!$A$4:$F$86,5,FALSE)</f>
        <v>1210.56</v>
      </c>
      <c r="BA13" s="315">
        <f t="shared" si="17"/>
        <v>4135.49</v>
      </c>
      <c r="BB13" s="314">
        <f>VLOOKUP(D13,[3]Revenue_59!$A$4:$K$85,8,FALSE)</f>
        <v>3656.6099999999997</v>
      </c>
      <c r="BC13" s="314">
        <f>VLOOKUP(D13,[3]Revenue_59!$A$4:$K$85,11,FALSE)</f>
        <v>819.42</v>
      </c>
      <c r="BD13" s="314">
        <f t="shared" si="18"/>
        <v>4476.03</v>
      </c>
      <c r="BE13" s="315">
        <f>VLOOKUP(D13,[3]Revenue_59!$A$4:$Q$85,14,FALSE)</f>
        <v>3749</v>
      </c>
      <c r="BF13" s="315">
        <f>VLOOKUP(D13,[3]Revenue_59!$A$4:$Q$85,17,FALSE)</f>
        <v>747.3</v>
      </c>
      <c r="BG13" s="315">
        <f t="shared" si="19"/>
        <v>4496.3</v>
      </c>
      <c r="BH13" s="316">
        <f t="shared" si="20"/>
        <v>21526.57</v>
      </c>
      <c r="BI13" s="317">
        <f t="shared" si="21"/>
        <v>6.0296812199543011</v>
      </c>
      <c r="BJ13" s="318">
        <f>VLOOKUP(D13,[4]รายได้ผู้เยียมเยือนชาวไทย!$C$6:$G$82,3,FALSE)</f>
        <v>7898.53</v>
      </c>
      <c r="BK13" s="318">
        <f>VLOOKUP(D13,[4]รายได้ผู้เยียมเยือนชาวต่างชาติ!$C$6:$G$82,3,FALSE)</f>
        <v>955.12000000000012</v>
      </c>
      <c r="BL13" s="318">
        <f t="shared" si="22"/>
        <v>8853.65</v>
      </c>
      <c r="BM13" s="319">
        <f>VLOOKUP(D13,[4]รายได้ผู้เยียมเยือนชาวไทย!$C$6:$N$82,6,FALSE)</f>
        <v>1004.14</v>
      </c>
      <c r="BN13" s="319">
        <f>VLOOKUP(D13,[4]รายได้ผู้เยียมเยือนชาวต่างชาติ!$C$6:$N$82,6,FALSE)</f>
        <v>456.99</v>
      </c>
      <c r="BO13" s="319">
        <f t="shared" si="23"/>
        <v>1461.13</v>
      </c>
      <c r="BP13" s="318">
        <f>VLOOKUP(D13,[4]รายได้ผู้เยียมเยือนชาวไทย!$C$6:$N$82,7,FALSE)</f>
        <v>1193.96</v>
      </c>
      <c r="BQ13" s="318">
        <f>VLOOKUP(D13,[4]รายได้ผู้เยียมเยือนชาวต่างชาติ!$C$6:$N$82,7,FALSE)</f>
        <v>450.99</v>
      </c>
      <c r="BR13" s="318">
        <f t="shared" si="24"/>
        <v>1644.95</v>
      </c>
      <c r="BS13" s="319">
        <f>VLOOKUP(D13,[4]รายได้ผู้เยียมเยือนชาวไทย!$C$6:$N$82,8,FALSE)</f>
        <v>898.81</v>
      </c>
      <c r="BT13" s="319">
        <f>VLOOKUP(D13,[4]รายได้ผู้เยียมเยือนชาวต่างชาติ!$C$6:$N$82,8,FALSE)</f>
        <v>370.25</v>
      </c>
      <c r="BU13" s="319">
        <f t="shared" si="25"/>
        <v>1269.06</v>
      </c>
      <c r="BV13" s="318">
        <f>VLOOKUP(D13,[4]รายได้ผู้เยียมเยือนชาวไทย!$C$6:$N$82,9,FALSE)</f>
        <v>1416.25</v>
      </c>
      <c r="BW13" s="318">
        <f>VLOOKUP(D13,[4]รายได้ผู้เยียมเยือนชาวต่างชาติ!$C$6:$N$82,9,FALSE)</f>
        <v>377</v>
      </c>
      <c r="BX13" s="318">
        <f t="shared" si="26"/>
        <v>1793.25</v>
      </c>
      <c r="BY13" s="319">
        <f>VLOOKUP(D13,[4]รายได้ผู้เยียมเยือนชาวไทย!$C$6:$N$82,10,FALSE)</f>
        <v>1350.58</v>
      </c>
      <c r="BZ13" s="319">
        <f>VLOOKUP(D13,[4]รายได้ผู้เยียมเยือนชาวต่างชาติ!$C$6:$N$82,10,FALSE)</f>
        <v>285.58</v>
      </c>
      <c r="CA13" s="319">
        <f t="shared" si="27"/>
        <v>1636.1599999999999</v>
      </c>
      <c r="CB13" s="318">
        <f>VLOOKUP(D13,[4]รายได้ผู้เยียมเยือนชาวไทย!$C$6:$N$82,11,FALSE)</f>
        <v>1143.3900000000001</v>
      </c>
      <c r="CC13" s="318">
        <f>VLOOKUP(D13,[4]รายได้ผู้เยียมเยือนชาวต่างชาติ!$C$6:$N$82,11,FALSE)</f>
        <v>223.45</v>
      </c>
      <c r="CD13" s="318">
        <f t="shared" si="28"/>
        <v>1366.8400000000001</v>
      </c>
      <c r="CE13" s="318">
        <f>VLOOKUP(D13,[4]รายได้ผู้เยียมเยือนชาวไทย!$C$6:$N$82,12,FALSE)</f>
        <v>1317.3</v>
      </c>
      <c r="CF13" s="318">
        <f>VLOOKUP(D13,[4]รายได้ผู้เยียมเยือนชาวต่างชาติ!$C$6:$N$82,12,FALSE)</f>
        <v>258.05</v>
      </c>
      <c r="CG13" s="318">
        <f t="shared" si="29"/>
        <v>1575.35</v>
      </c>
      <c r="CH13" s="318">
        <f>VLOOKUP(D13,'[5]สถิติท่องเที่ยวฯ ส.ค. 60R2 '!$B$5:$X$88,20,FALSE)</f>
        <v>1453.25</v>
      </c>
      <c r="CI13" s="318">
        <f>VLOOKUP(D13,'[5]สถิติท่องเที่ยวฯ ส.ค. 60R2 '!$B$5:$X$88,23,FALSE)</f>
        <v>266.52999999999997</v>
      </c>
      <c r="CJ13" s="318">
        <f t="shared" si="30"/>
        <v>1719.78</v>
      </c>
      <c r="CK13" s="318">
        <f>VLOOKUP(D13,'[6]สถิติท่องเที่ยวฯ ก.ย. 60R1 '!$B$5:$W$88,20,FALSE)</f>
        <v>1179.7</v>
      </c>
      <c r="CL13" s="318">
        <f>VLOOKUP(D13,'[6]สถิติท่องเที่ยวฯ ก.ย. 60R1 '!$B$5:$X$88,23,FALSE)</f>
        <v>282.23</v>
      </c>
      <c r="CM13" s="318">
        <f t="shared" si="31"/>
        <v>1461.93</v>
      </c>
      <c r="CN13" s="320">
        <f t="shared" si="32"/>
        <v>22782.099999999995</v>
      </c>
      <c r="CO13" s="321">
        <f t="shared" si="33"/>
        <v>5.8324665750279552</v>
      </c>
    </row>
    <row r="14" spans="1:100" ht="41.25" customHeight="1">
      <c r="A14" s="300">
        <v>4</v>
      </c>
      <c r="B14" s="300" t="s">
        <v>48</v>
      </c>
      <c r="C14" s="322" t="s">
        <v>49</v>
      </c>
      <c r="D14" s="303" t="str">
        <f t="shared" si="5"/>
        <v>เพชรบูรณ์</v>
      </c>
      <c r="E14" s="264" t="s">
        <v>50</v>
      </c>
      <c r="F14" s="304">
        <v>4824.75</v>
      </c>
      <c r="G14" s="304">
        <v>5451.9104023105374</v>
      </c>
      <c r="H14" s="304">
        <v>5653.7806183708462</v>
      </c>
      <c r="I14" s="305">
        <v>5947.5304396610863</v>
      </c>
      <c r="J14" s="306">
        <f t="shared" si="0"/>
        <v>0.12998816566879887</v>
      </c>
      <c r="K14" s="306">
        <f t="shared" si="0"/>
        <v>3.7027427298650321E-2</v>
      </c>
      <c r="L14" s="306">
        <f t="shared" si="0"/>
        <v>5.1956352946514753E-2</v>
      </c>
      <c r="M14" s="307">
        <f t="shared" si="1"/>
        <v>7.2990648637987987E-2</v>
      </c>
      <c r="N14" s="306">
        <f t="shared" si="2"/>
        <v>7.2990648637987987E-2</v>
      </c>
      <c r="O14" s="305">
        <v>0</v>
      </c>
      <c r="P14" s="306">
        <v>1.4999999999999999E-2</v>
      </c>
      <c r="Q14" s="305">
        <v>0</v>
      </c>
      <c r="R14" s="305">
        <v>0</v>
      </c>
      <c r="S14" s="305"/>
      <c r="T14" s="306">
        <f t="shared" si="3"/>
        <v>8.7990648637987987E-2</v>
      </c>
      <c r="U14" s="308">
        <f>VLOOKUP(D14,[1]รายได้ชาวไทย!A$4:Z$87,26,FALSE)</f>
        <v>1732.8899999999999</v>
      </c>
      <c r="V14" s="308">
        <f>VLOOKUP(D14,[1]รายได้ชาวต่างประเทศ!$A$4:$Z$87,26,FALSE)</f>
        <v>18.11</v>
      </c>
      <c r="W14" s="308">
        <f t="shared" si="6"/>
        <v>1750.9999999999998</v>
      </c>
      <c r="X14" s="308">
        <f>VLOOKUP(D14,[1]รายได้ชาวไทย!$A$4:$S$87,4,FALSE)</f>
        <v>1561.8900000000003</v>
      </c>
      <c r="Y14" s="308">
        <f>VLOOKUP(D14,[1]รายได้ชาวต่างประเทศ!$A$4:$Z$87,4,FALSE)</f>
        <v>13.52</v>
      </c>
      <c r="Z14" s="308">
        <f t="shared" si="7"/>
        <v>1575.4100000000003</v>
      </c>
      <c r="AA14" s="308">
        <f>VLOOKUP(D14,[1]รายได้ชาวไทย!$A$4:$S$87,11,FALSE)</f>
        <v>1197.6199999999999</v>
      </c>
      <c r="AB14" s="308">
        <f>VLOOKUP(D14,[1]รายได้ชาวต่างประเทศ!$A$4:$Z$87,11,FALSE)</f>
        <v>19.819999999999997</v>
      </c>
      <c r="AC14" s="308">
        <f t="shared" si="8"/>
        <v>1217.4399999999998</v>
      </c>
      <c r="AD14" s="308">
        <f>VLOOKUP(D14,[1]รายได้ชาวไทย!$A$4:$S$87,18,FALSE)</f>
        <v>864.58999999999992</v>
      </c>
      <c r="AE14" s="308">
        <f>VLOOKUP(D14,[1]รายได้ชาวต่างประเทศ!$A$4:$Z$87,18,FALSE)</f>
        <v>19.990000000000002</v>
      </c>
      <c r="AF14" s="308">
        <f t="shared" si="9"/>
        <v>884.57999999999993</v>
      </c>
      <c r="AG14" s="309">
        <f t="shared" si="10"/>
        <v>5428.4299999999994</v>
      </c>
      <c r="AH14" s="310">
        <f>VLOOKUP(D14,[2]รายได้!$B$6:$Y$83,21,FALSE)</f>
        <v>1737.12</v>
      </c>
      <c r="AI14" s="310">
        <f>VLOOKUP(D14,[2]รายได้!$B$6:$Y$83,24,FALSE)</f>
        <v>18.329999999999998</v>
      </c>
      <c r="AJ14" s="310">
        <f t="shared" si="11"/>
        <v>1755.4499999999998</v>
      </c>
      <c r="AK14" s="311">
        <f>VLOOKUP(D14,[3]Revenue_59!$A$4:$C$85,3,FALSE)</f>
        <v>1599.63</v>
      </c>
      <c r="AL14" s="311">
        <f>VLOOKUP(D14,[3]Revenue_59!$A$4:$F$86,6,FALSE)</f>
        <v>13.159999999999998</v>
      </c>
      <c r="AM14" s="311">
        <f t="shared" si="12"/>
        <v>1612.7900000000002</v>
      </c>
      <c r="AN14" s="310">
        <f>VLOOKUP(D14,[3]Revenue_59!$A$4:$L$86,9,FALSE)</f>
        <v>1284.75</v>
      </c>
      <c r="AO14" s="310">
        <f>VLOOKUP(D14,[3]Revenue_59!$A$4:$L$86,12,FALSE)</f>
        <v>21.660000000000004</v>
      </c>
      <c r="AP14" s="310">
        <f t="shared" si="13"/>
        <v>1306.4100000000001</v>
      </c>
      <c r="AQ14" s="311">
        <f>VLOOKUP(D14,[3]Revenue_59!$A$4:$R$86,15,FALSE)</f>
        <v>925.33</v>
      </c>
      <c r="AR14" s="311">
        <f>VLOOKUP(D14,[3]Revenue_59!$A$4:$R$86,18,FALSE)</f>
        <v>22.490000000000002</v>
      </c>
      <c r="AS14" s="311">
        <f t="shared" si="14"/>
        <v>947.82</v>
      </c>
      <c r="AT14" s="312">
        <f t="shared" si="15"/>
        <v>5622.4699999999993</v>
      </c>
      <c r="AU14" s="313">
        <f t="shared" si="4"/>
        <v>3.5745141781325351</v>
      </c>
      <c r="AV14" s="314">
        <f>VLOOKUP(D14,[3]Revenue_59!$A$4:$X$85,21,FALSE)</f>
        <v>1905.4899999999998</v>
      </c>
      <c r="AW14" s="314">
        <f>VLOOKUP(D14,[3]Revenue_59!$A$4:$X$85,24,FALSE)</f>
        <v>19.859999999999996</v>
      </c>
      <c r="AX14" s="314">
        <f t="shared" si="16"/>
        <v>1925.3499999999997</v>
      </c>
      <c r="AY14" s="315">
        <f>VLOOKUP(D14,[3]Revenue_59!$A$4:$F$86,2,FALSE)</f>
        <v>1667.5600000000002</v>
      </c>
      <c r="AZ14" s="315">
        <f>VLOOKUP(D14,[3]Revenue_59!$A$4:$F$86,5,FALSE)</f>
        <v>13.47</v>
      </c>
      <c r="BA14" s="315">
        <f t="shared" si="17"/>
        <v>1681.0300000000002</v>
      </c>
      <c r="BB14" s="314">
        <f>VLOOKUP(D14,[3]Revenue_59!$A$4:$K$85,8,FALSE)</f>
        <v>1295.69</v>
      </c>
      <c r="BC14" s="314">
        <f>VLOOKUP(D14,[3]Revenue_59!$A$4:$K$85,11,FALSE)</f>
        <v>21.76</v>
      </c>
      <c r="BD14" s="314">
        <f t="shared" si="18"/>
        <v>1317.45</v>
      </c>
      <c r="BE14" s="315">
        <f>VLOOKUP(D14,[3]Revenue_59!$A$4:$Q$85,14,FALSE)</f>
        <v>912.31000000000017</v>
      </c>
      <c r="BF14" s="315">
        <f>VLOOKUP(D14,[3]Revenue_59!$A$4:$Q$85,17,FALSE)</f>
        <v>22.169999999999998</v>
      </c>
      <c r="BG14" s="315">
        <f t="shared" si="19"/>
        <v>934.48000000000013</v>
      </c>
      <c r="BH14" s="316">
        <f t="shared" si="20"/>
        <v>5858.31</v>
      </c>
      <c r="BI14" s="317">
        <f t="shared" si="21"/>
        <v>4.1945977479648819</v>
      </c>
      <c r="BJ14" s="318">
        <f>VLOOKUP(D14,[4]รายได้ผู้เยียมเยือนชาวไทย!$C$6:$G$82,3,FALSE)</f>
        <v>2004.4899999999998</v>
      </c>
      <c r="BK14" s="318">
        <f>VLOOKUP(D14,[4]รายได้ผู้เยียมเยือนชาวต่างชาติ!$C$6:$G$82,3,FALSE)</f>
        <v>21.18</v>
      </c>
      <c r="BL14" s="318">
        <f t="shared" si="22"/>
        <v>2025.6699999999998</v>
      </c>
      <c r="BM14" s="319">
        <f>VLOOKUP(D14,[4]รายได้ผู้เยียมเยือนชาวไทย!$C$6:$N$82,6,FALSE)</f>
        <v>669.45</v>
      </c>
      <c r="BN14" s="319">
        <f>VLOOKUP(D14,[4]รายได้ผู้เยียมเยือนชาวต่างชาติ!$C$6:$N$82,6,FALSE)</f>
        <v>5.22</v>
      </c>
      <c r="BO14" s="319">
        <f t="shared" si="23"/>
        <v>674.67000000000007</v>
      </c>
      <c r="BP14" s="318">
        <f>VLOOKUP(D14,[4]รายได้ผู้เยียมเยือนชาวไทย!$C$6:$N$82,7,FALSE)</f>
        <v>552.29</v>
      </c>
      <c r="BQ14" s="318">
        <f>VLOOKUP(D14,[4]รายได้ผู้เยียมเยือนชาวต่างชาติ!$C$6:$N$82,7,FALSE)</f>
        <v>4.6100000000000003</v>
      </c>
      <c r="BR14" s="318">
        <f t="shared" si="24"/>
        <v>556.9</v>
      </c>
      <c r="BS14" s="319">
        <f>VLOOKUP(D14,[4]รายได้ผู้เยียมเยือนชาวไทย!$C$6:$N$82,8,FALSE)</f>
        <v>524.29999999999995</v>
      </c>
      <c r="BT14" s="319">
        <f>VLOOKUP(D14,[4]รายได้ผู้เยียมเยือนชาวต่างชาติ!$C$6:$N$82,8,FALSE)</f>
        <v>4.4000000000000004</v>
      </c>
      <c r="BU14" s="319">
        <f t="shared" si="25"/>
        <v>528.69999999999993</v>
      </c>
      <c r="BV14" s="318">
        <f>VLOOKUP(D14,[4]รายได้ผู้เยียมเยือนชาวไทย!$C$6:$N$82,9,FALSE)</f>
        <v>474.53</v>
      </c>
      <c r="BW14" s="318">
        <f>VLOOKUP(D14,[4]รายได้ผู้เยียมเยือนชาวต่างชาติ!$C$6:$N$82,9,FALSE)</f>
        <v>6.92</v>
      </c>
      <c r="BX14" s="318">
        <f t="shared" si="26"/>
        <v>481.45</v>
      </c>
      <c r="BY14" s="319">
        <f>VLOOKUP(D14,[4]รายได้ผู้เยียมเยือนชาวไทย!$C$6:$N$82,10,FALSE)</f>
        <v>420.2</v>
      </c>
      <c r="BZ14" s="319">
        <f>VLOOKUP(D14,[4]รายได้ผู้เยียมเยือนชาวต่างชาติ!$C$6:$N$82,10,FALSE)</f>
        <v>7.32</v>
      </c>
      <c r="CA14" s="319">
        <f t="shared" si="27"/>
        <v>427.52</v>
      </c>
      <c r="CB14" s="318">
        <f>VLOOKUP(D14,[4]รายได้ผู้เยียมเยือนชาวไทย!$C$6:$N$82,11,FALSE)</f>
        <v>398.31</v>
      </c>
      <c r="CC14" s="318">
        <f>VLOOKUP(D14,[4]รายได้ผู้เยียมเยือนชาวต่างชาติ!$C$6:$N$82,11,FALSE)</f>
        <v>7.41</v>
      </c>
      <c r="CD14" s="318">
        <f t="shared" si="28"/>
        <v>405.72</v>
      </c>
      <c r="CE14" s="318">
        <f>VLOOKUP(D14,[4]รายได้ผู้เยียมเยือนชาวไทย!$C$6:$N$82,12,FALSE)</f>
        <v>313.54000000000002</v>
      </c>
      <c r="CF14" s="318">
        <f>VLOOKUP(D14,[4]รายได้ผู้เยียมเยือนชาวต่างชาติ!$C$6:$N$82,12,FALSE)</f>
        <v>9.19</v>
      </c>
      <c r="CG14" s="318">
        <f t="shared" si="29"/>
        <v>322.73</v>
      </c>
      <c r="CH14" s="318">
        <f>VLOOKUP(D14,'[5]สถิติท่องเที่ยวฯ ส.ค. 60R2 '!$B$5:$X$88,20,FALSE)</f>
        <v>324.82</v>
      </c>
      <c r="CI14" s="318">
        <f>VLOOKUP(D14,'[5]สถิติท่องเที่ยวฯ ส.ค. 60R2 '!$B$5:$X$88,23,FALSE)</f>
        <v>7.93</v>
      </c>
      <c r="CJ14" s="318">
        <f t="shared" si="30"/>
        <v>332.75</v>
      </c>
      <c r="CK14" s="318">
        <f>VLOOKUP(D14,'[6]สถิติท่องเที่ยวฯ ก.ย. 60R1 '!$B$5:$W$88,20,FALSE)</f>
        <v>317.20999999999998</v>
      </c>
      <c r="CL14" s="318">
        <f>VLOOKUP(D14,'[6]สถิติท่องเที่ยวฯ ก.ย. 60R1 '!$B$5:$X$88,23,FALSE)</f>
        <v>6.98</v>
      </c>
      <c r="CM14" s="318">
        <f t="shared" si="31"/>
        <v>324.19</v>
      </c>
      <c r="CN14" s="320">
        <f t="shared" si="32"/>
        <v>6080.3</v>
      </c>
      <c r="CO14" s="321">
        <f t="shared" si="33"/>
        <v>3.7893180797875119</v>
      </c>
    </row>
    <row r="15" spans="1:100" ht="41.25" customHeight="1">
      <c r="A15" s="300">
        <v>5</v>
      </c>
      <c r="B15" s="300" t="s">
        <v>51</v>
      </c>
      <c r="C15" s="322" t="s">
        <v>52</v>
      </c>
      <c r="D15" s="303" t="str">
        <f t="shared" si="5"/>
        <v>เลย</v>
      </c>
      <c r="E15" s="264" t="s">
        <v>53</v>
      </c>
      <c r="F15" s="304">
        <v>2310.27</v>
      </c>
      <c r="G15" s="304">
        <v>2652.8844101909467</v>
      </c>
      <c r="H15" s="304">
        <v>3027.3244404779271</v>
      </c>
      <c r="I15" s="305">
        <v>3620.1653877264434</v>
      </c>
      <c r="J15" s="306">
        <f t="shared" si="0"/>
        <v>0.1483005926540823</v>
      </c>
      <c r="K15" s="306">
        <f t="shared" si="0"/>
        <v>0.14114449496879108</v>
      </c>
      <c r="L15" s="306">
        <f t="shared" si="0"/>
        <v>0.19583000068368092</v>
      </c>
      <c r="M15" s="307">
        <f t="shared" si="1"/>
        <v>0.16175836276885144</v>
      </c>
      <c r="N15" s="306">
        <f t="shared" si="2"/>
        <v>0.1</v>
      </c>
      <c r="O15" s="305">
        <v>0</v>
      </c>
      <c r="P15" s="306">
        <v>1.4999999999999999E-2</v>
      </c>
      <c r="Q15" s="305">
        <v>0</v>
      </c>
      <c r="R15" s="305">
        <v>0</v>
      </c>
      <c r="S15" s="305"/>
      <c r="T15" s="306">
        <f t="shared" si="3"/>
        <v>0.115</v>
      </c>
      <c r="U15" s="308">
        <f>VLOOKUP(D15,[1]รายได้ชาวไทย!A$4:Z$87,26,FALSE)</f>
        <v>655.44999999999993</v>
      </c>
      <c r="V15" s="308">
        <f>VLOOKUP(D15,[1]รายได้ชาวต่างประเทศ!$A$4:$Z$87,26,FALSE)</f>
        <v>31.63</v>
      </c>
      <c r="W15" s="308">
        <f t="shared" si="6"/>
        <v>687.07999999999993</v>
      </c>
      <c r="X15" s="308">
        <f>VLOOKUP(D15,[1]รายได้ชาวไทย!$A$4:$S$87,4,FALSE)</f>
        <v>624.44999999999993</v>
      </c>
      <c r="Y15" s="308">
        <f>VLOOKUP(D15,[1]รายได้ชาวต่างประเทศ!$A$4:$Z$87,4,FALSE)</f>
        <v>15.540000000000003</v>
      </c>
      <c r="Z15" s="308">
        <f t="shared" si="7"/>
        <v>639.9899999999999</v>
      </c>
      <c r="AA15" s="308">
        <f>VLOOKUP(D15,[1]รายได้ชาวไทย!$A$4:$S$87,11,FALSE)</f>
        <v>673.79000000000008</v>
      </c>
      <c r="AB15" s="308">
        <f>VLOOKUP(D15,[1]รายได้ชาวต่างประเทศ!$A$4:$Z$87,11,FALSE)</f>
        <v>15.39</v>
      </c>
      <c r="AC15" s="308">
        <f t="shared" si="8"/>
        <v>689.18000000000006</v>
      </c>
      <c r="AD15" s="308">
        <f>VLOOKUP(D15,[1]รายได้ชาวไทย!$A$4:$S$87,18,FALSE)</f>
        <v>581.02</v>
      </c>
      <c r="AE15" s="308">
        <f>VLOOKUP(D15,[1]รายได้ชาวต่างประเทศ!$A$4:$Z$87,18,FALSE)</f>
        <v>19.760000000000002</v>
      </c>
      <c r="AF15" s="308">
        <f t="shared" si="9"/>
        <v>600.78</v>
      </c>
      <c r="AG15" s="309">
        <f t="shared" si="10"/>
        <v>2617.0299999999997</v>
      </c>
      <c r="AH15" s="310">
        <f>VLOOKUP(D15,[2]รายได้!$B$6:$Y$83,21,FALSE)</f>
        <v>711.82</v>
      </c>
      <c r="AI15" s="310">
        <f>VLOOKUP(D15,[2]รายได้!$B$6:$Y$83,24,FALSE)</f>
        <v>33.699999999999996</v>
      </c>
      <c r="AJ15" s="310">
        <f t="shared" si="11"/>
        <v>745.5200000000001</v>
      </c>
      <c r="AK15" s="311">
        <f>VLOOKUP(D15,[3]Revenue_59!$A$4:$C$85,3,FALSE)</f>
        <v>810.95</v>
      </c>
      <c r="AL15" s="311">
        <f>VLOOKUP(D15,[3]Revenue_59!$A$4:$F$86,6,FALSE)</f>
        <v>16.86</v>
      </c>
      <c r="AM15" s="311">
        <f t="shared" si="12"/>
        <v>827.81000000000006</v>
      </c>
      <c r="AN15" s="310">
        <f>VLOOKUP(D15,[3]Revenue_59!$A$4:$L$86,9,FALSE)</f>
        <v>718.23</v>
      </c>
      <c r="AO15" s="310">
        <f>VLOOKUP(D15,[3]Revenue_59!$A$4:$L$86,12,FALSE)</f>
        <v>18.869999999999997</v>
      </c>
      <c r="AP15" s="310">
        <f t="shared" si="13"/>
        <v>737.1</v>
      </c>
      <c r="AQ15" s="311">
        <f>VLOOKUP(D15,[3]Revenue_59!$A$4:$R$86,15,FALSE)</f>
        <v>656.27</v>
      </c>
      <c r="AR15" s="311">
        <f>VLOOKUP(D15,[3]Revenue_59!$A$4:$R$86,18,FALSE)</f>
        <v>22.549999999999997</v>
      </c>
      <c r="AS15" s="311">
        <f t="shared" si="14"/>
        <v>678.81999999999994</v>
      </c>
      <c r="AT15" s="312">
        <f t="shared" si="15"/>
        <v>2989.25</v>
      </c>
      <c r="AU15" s="313">
        <f t="shared" si="4"/>
        <v>14.222993240429046</v>
      </c>
      <c r="AV15" s="314">
        <f>VLOOKUP(D15,[3]Revenue_59!$A$4:$X$85,21,FALSE)</f>
        <v>1065.6400000000001</v>
      </c>
      <c r="AW15" s="314">
        <f>VLOOKUP(D15,[3]Revenue_59!$A$4:$X$85,24,FALSE)</f>
        <v>37.770000000000003</v>
      </c>
      <c r="AX15" s="314">
        <f t="shared" si="16"/>
        <v>1103.4100000000001</v>
      </c>
      <c r="AY15" s="315">
        <f>VLOOKUP(D15,[3]Revenue_59!$A$4:$F$86,2,FALSE)</f>
        <v>918.27</v>
      </c>
      <c r="AZ15" s="315">
        <f>VLOOKUP(D15,[3]Revenue_59!$A$4:$F$86,5,FALSE)</f>
        <v>18.310000000000002</v>
      </c>
      <c r="BA15" s="315">
        <f t="shared" si="17"/>
        <v>936.57999999999993</v>
      </c>
      <c r="BB15" s="314">
        <f>VLOOKUP(D15,[3]Revenue_59!$A$4:$K$85,8,FALSE)</f>
        <v>797.56000000000006</v>
      </c>
      <c r="BC15" s="314">
        <f>VLOOKUP(D15,[3]Revenue_59!$A$4:$K$85,11,FALSE)</f>
        <v>20.559999999999995</v>
      </c>
      <c r="BD15" s="314">
        <f t="shared" si="18"/>
        <v>818.12</v>
      </c>
      <c r="BE15" s="315">
        <f>VLOOKUP(D15,[3]Revenue_59!$A$4:$Q$85,14,FALSE)</f>
        <v>723.31000000000006</v>
      </c>
      <c r="BF15" s="315">
        <f>VLOOKUP(D15,[3]Revenue_59!$A$4:$Q$85,17,FALSE)</f>
        <v>25.83</v>
      </c>
      <c r="BG15" s="315">
        <f t="shared" si="19"/>
        <v>749.1400000000001</v>
      </c>
      <c r="BH15" s="316">
        <f t="shared" si="20"/>
        <v>3607.25</v>
      </c>
      <c r="BI15" s="317">
        <f t="shared" si="21"/>
        <v>20.674082127623986</v>
      </c>
      <c r="BJ15" s="318">
        <f>VLOOKUP(D15,[4]รายได้ผู้เยียมเยือนชาวไทย!$C$6:$G$82,3,FALSE)</f>
        <v>1167.81</v>
      </c>
      <c r="BK15" s="318">
        <f>VLOOKUP(D15,[4]รายได้ผู้เยียมเยือนชาวต่างชาติ!$C$6:$G$82,3,FALSE)</f>
        <v>40.03</v>
      </c>
      <c r="BL15" s="318">
        <f t="shared" si="22"/>
        <v>1207.8399999999999</v>
      </c>
      <c r="BM15" s="319">
        <f>VLOOKUP(D15,[4]รายได้ผู้เยียมเยือนชาวไทย!$C$6:$N$82,6,FALSE)</f>
        <v>362.03</v>
      </c>
      <c r="BN15" s="319">
        <f>VLOOKUP(D15,[4]รายได้ผู้เยียมเยือนชาวต่างชาติ!$C$6:$N$82,6,FALSE)</f>
        <v>8.14</v>
      </c>
      <c r="BO15" s="319">
        <f t="shared" si="23"/>
        <v>370.16999999999996</v>
      </c>
      <c r="BP15" s="318">
        <f>VLOOKUP(D15,[4]รายได้ผู้เยียมเยือนชาวไทย!$C$6:$N$82,7,FALSE)</f>
        <v>326.61</v>
      </c>
      <c r="BQ15" s="318">
        <f>VLOOKUP(D15,[4]รายได้ผู้เยียมเยือนชาวต่างชาติ!$C$6:$N$82,7,FALSE)</f>
        <v>6.22</v>
      </c>
      <c r="BR15" s="318">
        <f t="shared" si="24"/>
        <v>332.83000000000004</v>
      </c>
      <c r="BS15" s="319">
        <f>VLOOKUP(D15,[4]รายได้ผู้เยียมเยือนชาวไทย!$C$6:$N$82,8,FALSE)</f>
        <v>300.99</v>
      </c>
      <c r="BT15" s="319">
        <f>VLOOKUP(D15,[4]รายได้ผู้เยียมเยือนชาวต่างชาติ!$C$6:$N$82,8,FALSE)</f>
        <v>5.56</v>
      </c>
      <c r="BU15" s="319">
        <f t="shared" si="25"/>
        <v>306.55</v>
      </c>
      <c r="BV15" s="318">
        <f>VLOOKUP(D15,[4]รายได้ผู้เยียมเยือนชาวไทย!$C$6:$N$82,9,FALSE)</f>
        <v>288.67</v>
      </c>
      <c r="BW15" s="318">
        <f>VLOOKUP(D15,[4]รายได้ผู้เยียมเยือนชาวต่างชาติ!$C$6:$N$82,9,FALSE)</f>
        <v>8.4499999999999993</v>
      </c>
      <c r="BX15" s="318">
        <f t="shared" si="26"/>
        <v>297.12</v>
      </c>
      <c r="BY15" s="319">
        <f>VLOOKUP(D15,[4]รายได้ผู้เยียมเยือนชาวไทย!$C$6:$N$82,10,FALSE)</f>
        <v>265.38</v>
      </c>
      <c r="BZ15" s="319">
        <f>VLOOKUP(D15,[4]รายได้ผู้เยียมเยือนชาวต่างชาติ!$C$6:$N$82,10,FALSE)</f>
        <v>6.49</v>
      </c>
      <c r="CA15" s="319">
        <f t="shared" si="27"/>
        <v>271.87</v>
      </c>
      <c r="CB15" s="318">
        <f>VLOOKUP(D15,[4]รายได้ผู้เยียมเยือนชาวไทย!$C$6:$N$82,11,FALSE)</f>
        <v>289.52</v>
      </c>
      <c r="CC15" s="318">
        <f>VLOOKUP(D15,[4]รายได้ผู้เยียมเยือนชาวต่างชาติ!$C$6:$N$82,11,FALSE)</f>
        <v>7.08</v>
      </c>
      <c r="CD15" s="318">
        <f t="shared" si="28"/>
        <v>296.59999999999997</v>
      </c>
      <c r="CE15" s="318">
        <f>VLOOKUP(D15,[4]รายได้ผู้เยียมเยือนชาวไทย!$C$6:$N$82,12,FALSE)</f>
        <v>258.35000000000002</v>
      </c>
      <c r="CF15" s="318">
        <f>VLOOKUP(D15,[4]รายได้ผู้เยียมเยือนชาวต่างชาติ!$C$6:$N$82,12,FALSE)</f>
        <v>8.85</v>
      </c>
      <c r="CG15" s="318">
        <f t="shared" si="29"/>
        <v>267.20000000000005</v>
      </c>
      <c r="CH15" s="318">
        <f>VLOOKUP(D15,'[5]สถิติท่องเที่ยวฯ ส.ค. 60R2 '!$B$5:$X$88,20,FALSE)</f>
        <v>283.02</v>
      </c>
      <c r="CI15" s="318">
        <f>VLOOKUP(D15,'[5]สถิติท่องเที่ยวฯ ส.ค. 60R2 '!$B$5:$X$88,23,FALSE)</f>
        <v>10.9</v>
      </c>
      <c r="CJ15" s="318">
        <f t="shared" si="30"/>
        <v>293.91999999999996</v>
      </c>
      <c r="CK15" s="318">
        <f>VLOOKUP(D15,'[6]สถิติท่องเที่ยวฯ ก.ย. 60R1 '!$B$5:$W$88,20,FALSE)</f>
        <v>235.23</v>
      </c>
      <c r="CL15" s="318">
        <f>VLOOKUP(D15,'[6]สถิติท่องเที่ยวฯ ก.ย. 60R1 '!$B$5:$X$88,23,FALSE)</f>
        <v>8.11</v>
      </c>
      <c r="CM15" s="318">
        <f t="shared" si="31"/>
        <v>243.33999999999997</v>
      </c>
      <c r="CN15" s="320">
        <f t="shared" si="32"/>
        <v>3887.4399999999996</v>
      </c>
      <c r="CO15" s="321">
        <f t="shared" si="33"/>
        <v>7.767412849123283</v>
      </c>
    </row>
    <row r="16" spans="1:100" ht="41.25" customHeight="1">
      <c r="A16" s="300">
        <v>6</v>
      </c>
      <c r="B16" s="300" t="s">
        <v>54</v>
      </c>
      <c r="C16" s="322" t="s">
        <v>55</v>
      </c>
      <c r="D16" s="303" t="str">
        <f t="shared" si="5"/>
        <v>แพร่</v>
      </c>
      <c r="E16" s="264" t="s">
        <v>44</v>
      </c>
      <c r="F16" s="304">
        <v>1740.92</v>
      </c>
      <c r="G16" s="304">
        <v>1202.6104656802092</v>
      </c>
      <c r="H16" s="304">
        <v>1416.3754195221161</v>
      </c>
      <c r="I16" s="305">
        <v>1518.1052625349869</v>
      </c>
      <c r="J16" s="306">
        <f t="shared" si="0"/>
        <v>-0.30920980534418058</v>
      </c>
      <c r="K16" s="306">
        <f t="shared" si="0"/>
        <v>0.17775078459923357</v>
      </c>
      <c r="L16" s="306">
        <f t="shared" si="0"/>
        <v>7.1824066988676175E-2</v>
      </c>
      <c r="M16" s="307">
        <f t="shared" si="1"/>
        <v>-1.9878317918756942E-2</v>
      </c>
      <c r="N16" s="306">
        <f t="shared" si="2"/>
        <v>0</v>
      </c>
      <c r="O16" s="305">
        <v>0</v>
      </c>
      <c r="P16" s="305">
        <v>0</v>
      </c>
      <c r="Q16" s="306">
        <v>1.4999999999999999E-2</v>
      </c>
      <c r="R16" s="306">
        <v>1.4999999999999999E-2</v>
      </c>
      <c r="S16" s="324">
        <v>1.4999999999999999E-2</v>
      </c>
      <c r="T16" s="306">
        <f t="shared" si="3"/>
        <v>1.4999999999999999E-2</v>
      </c>
      <c r="U16" s="308">
        <f>VLOOKUP(D16,[1]รายได้ชาวไทย!A$4:Z$87,26,FALSE)</f>
        <v>384.15999999999997</v>
      </c>
      <c r="V16" s="308">
        <f>VLOOKUP(D16,[1]รายได้ชาวต่างประเทศ!$A$4:$Z$87,26,FALSE)</f>
        <v>29.699999999999996</v>
      </c>
      <c r="W16" s="308">
        <f t="shared" si="6"/>
        <v>413.85999999999996</v>
      </c>
      <c r="X16" s="308">
        <f>VLOOKUP(D16,[1]รายได้ชาวไทย!$A$4:$S$87,4,FALSE)</f>
        <v>256.72999999999996</v>
      </c>
      <c r="Y16" s="308">
        <f>VLOOKUP(D16,[1]รายได้ชาวต่างประเทศ!$A$4:$Z$87,4,FALSE)</f>
        <v>35.379999999999995</v>
      </c>
      <c r="Z16" s="308">
        <f t="shared" si="7"/>
        <v>292.10999999999996</v>
      </c>
      <c r="AA16" s="308">
        <f>VLOOKUP(D16,[1]รายได้ชาวไทย!$A$4:$S$87,11,FALSE)</f>
        <v>213.44</v>
      </c>
      <c r="AB16" s="308">
        <f>VLOOKUP(D16,[1]รายได้ชาวต่างประเทศ!$A$4:$Z$87,11,FALSE)</f>
        <v>24.139999999999997</v>
      </c>
      <c r="AC16" s="308">
        <f t="shared" si="8"/>
        <v>237.57999999999998</v>
      </c>
      <c r="AD16" s="308">
        <f>VLOOKUP(D16,[1]รายได้ชาวไทย!$A$4:$S$87,18,FALSE)</f>
        <v>234.89999999999998</v>
      </c>
      <c r="AE16" s="308">
        <f>VLOOKUP(D16,[1]รายได้ชาวต่างประเทศ!$A$4:$Z$87,18,FALSE)</f>
        <v>15.57</v>
      </c>
      <c r="AF16" s="308">
        <f t="shared" si="9"/>
        <v>250.46999999999997</v>
      </c>
      <c r="AG16" s="309">
        <f t="shared" si="10"/>
        <v>1194.02</v>
      </c>
      <c r="AH16" s="310">
        <f>VLOOKUP(D16,[2]รายได้!$B$6:$Y$83,21,FALSE)</f>
        <v>399.81</v>
      </c>
      <c r="AI16" s="310">
        <f>VLOOKUP(D16,[2]รายได้!$B$6:$Y$83,24,FALSE)</f>
        <v>30.19</v>
      </c>
      <c r="AJ16" s="310">
        <f t="shared" si="11"/>
        <v>430</v>
      </c>
      <c r="AK16" s="311">
        <f>VLOOKUP(D16,[3]Revenue_59!$A$4:$C$85,3,FALSE)</f>
        <v>290.44</v>
      </c>
      <c r="AL16" s="311">
        <f>VLOOKUP(D16,[3]Revenue_59!$A$4:$F$86,6,FALSE)</f>
        <v>75.91</v>
      </c>
      <c r="AM16" s="311">
        <f t="shared" si="12"/>
        <v>366.35</v>
      </c>
      <c r="AN16" s="310">
        <f>VLOOKUP(D16,[3]Revenue_59!$A$4:$L$86,9,FALSE)</f>
        <v>235.45000000000005</v>
      </c>
      <c r="AO16" s="310">
        <f>VLOOKUP(D16,[3]Revenue_59!$A$4:$L$86,12,FALSE)</f>
        <v>28.04</v>
      </c>
      <c r="AP16" s="310">
        <f t="shared" si="13"/>
        <v>263.49000000000007</v>
      </c>
      <c r="AQ16" s="311">
        <f>VLOOKUP(D16,[3]Revenue_59!$A$4:$R$86,15,FALSE)</f>
        <v>276.35000000000002</v>
      </c>
      <c r="AR16" s="311">
        <f>VLOOKUP(D16,[3]Revenue_59!$A$4:$R$86,18,FALSE)</f>
        <v>17.439999999999998</v>
      </c>
      <c r="AS16" s="311">
        <f t="shared" si="14"/>
        <v>293.79000000000002</v>
      </c>
      <c r="AT16" s="312">
        <f t="shared" si="15"/>
        <v>1353.63</v>
      </c>
      <c r="AU16" s="313">
        <f t="shared" si="4"/>
        <v>13.367447781444209</v>
      </c>
      <c r="AV16" s="314">
        <f>VLOOKUP(D16,[3]Revenue_59!$A$4:$X$85,21,FALSE)</f>
        <v>435.35999999999996</v>
      </c>
      <c r="AW16" s="314">
        <f>VLOOKUP(D16,[3]Revenue_59!$A$4:$X$85,24,FALSE)</f>
        <v>31.630000000000003</v>
      </c>
      <c r="AX16" s="314">
        <f t="shared" si="16"/>
        <v>466.98999999999995</v>
      </c>
      <c r="AY16" s="315">
        <f>VLOOKUP(D16,[3]Revenue_59!$A$4:$F$86,2,FALSE)</f>
        <v>313.45</v>
      </c>
      <c r="AZ16" s="315">
        <f>VLOOKUP(D16,[3]Revenue_59!$A$4:$F$86,5,FALSE)</f>
        <v>77.559999999999988</v>
      </c>
      <c r="BA16" s="315">
        <f t="shared" si="17"/>
        <v>391.01</v>
      </c>
      <c r="BB16" s="314">
        <f>VLOOKUP(D16,[3]Revenue_59!$A$4:$K$85,8,FALSE)</f>
        <v>250.71</v>
      </c>
      <c r="BC16" s="314">
        <f>VLOOKUP(D16,[3]Revenue_59!$A$4:$K$85,11,FALSE)</f>
        <v>29.55</v>
      </c>
      <c r="BD16" s="314">
        <f t="shared" si="18"/>
        <v>280.26</v>
      </c>
      <c r="BE16" s="315">
        <f>VLOOKUP(D16,[3]Revenue_59!$A$4:$Q$85,14,FALSE)</f>
        <v>289.7</v>
      </c>
      <c r="BF16" s="315">
        <f>VLOOKUP(D16,[3]Revenue_59!$A$4:$Q$85,17,FALSE)</f>
        <v>18.369999999999997</v>
      </c>
      <c r="BG16" s="315">
        <f t="shared" si="19"/>
        <v>308.07</v>
      </c>
      <c r="BH16" s="316">
        <f t="shared" si="20"/>
        <v>1446.33</v>
      </c>
      <c r="BI16" s="317">
        <f t="shared" si="21"/>
        <v>6.8482524766738191</v>
      </c>
      <c r="BJ16" s="318">
        <f>VLOOKUP(D16,[4]รายได้ผู้เยียมเยือนชาวไทย!$C$6:$G$82,3,FALSE)</f>
        <v>451.07</v>
      </c>
      <c r="BK16" s="318">
        <f>VLOOKUP(D16,[4]รายได้ผู้เยียมเยือนชาวต่างชาติ!$C$6:$G$82,3,FALSE)</f>
        <v>33.589999999999996</v>
      </c>
      <c r="BL16" s="318">
        <f t="shared" si="22"/>
        <v>484.65999999999997</v>
      </c>
      <c r="BM16" s="319">
        <f>VLOOKUP(D16,[4]รายได้ผู้เยียมเยือนชาวไทย!$C$6:$N$82,6,FALSE)</f>
        <v>117.59</v>
      </c>
      <c r="BN16" s="319">
        <f>VLOOKUP(D16,[4]รายได้ผู้เยียมเยือนชาวต่างชาติ!$C$6:$N$82,6,FALSE)</f>
        <v>30.08</v>
      </c>
      <c r="BO16" s="319">
        <f t="shared" si="23"/>
        <v>147.67000000000002</v>
      </c>
      <c r="BP16" s="318">
        <f>VLOOKUP(D16,[4]รายได้ผู้เยียมเยือนชาวไทย!$C$6:$N$82,7,FALSE)</f>
        <v>108.44</v>
      </c>
      <c r="BQ16" s="318">
        <f>VLOOKUP(D16,[4]รายได้ผู้เยียมเยือนชาวต่างชาติ!$C$6:$N$82,7,FALSE)</f>
        <v>29.94</v>
      </c>
      <c r="BR16" s="318">
        <f t="shared" si="24"/>
        <v>138.38</v>
      </c>
      <c r="BS16" s="319">
        <f>VLOOKUP(D16,[4]รายได้ผู้เยียมเยือนชาวไทย!$C$6:$N$82,8,FALSE)</f>
        <v>100.76</v>
      </c>
      <c r="BT16" s="319">
        <f>VLOOKUP(D16,[4]รายได้ผู้เยียมเยือนชาวต่างชาติ!$C$6:$N$82,8,FALSE)</f>
        <v>21.11</v>
      </c>
      <c r="BU16" s="319">
        <f t="shared" si="25"/>
        <v>121.87</v>
      </c>
      <c r="BV16" s="318">
        <f>VLOOKUP(D16,[4]รายได้ผู้เยียมเยือนชาวไทย!$C$6:$N$82,9,FALSE)</f>
        <v>90.51</v>
      </c>
      <c r="BW16" s="318">
        <f>VLOOKUP(D16,[4]รายได้ผู้เยียมเยือนชาวต่างชาติ!$C$6:$N$82,9,FALSE)</f>
        <v>10.48</v>
      </c>
      <c r="BX16" s="318">
        <f t="shared" si="26"/>
        <v>100.99000000000001</v>
      </c>
      <c r="BY16" s="319">
        <f>VLOOKUP(D16,[4]รายได้ผู้เยียมเยือนชาวไทย!$C$6:$N$82,10,FALSE)</f>
        <v>85.32</v>
      </c>
      <c r="BZ16" s="319">
        <f>VLOOKUP(D16,[4]รายได้ผู้เยียมเยือนชาวต่างชาติ!$C$6:$N$82,10,FALSE)</f>
        <v>9.91</v>
      </c>
      <c r="CA16" s="319">
        <f t="shared" si="27"/>
        <v>95.22999999999999</v>
      </c>
      <c r="CB16" s="318">
        <f>VLOOKUP(D16,[4]รายได้ผู้เยียมเยือนชาวไทย!$C$6:$N$82,11,FALSE)</f>
        <v>79.72</v>
      </c>
      <c r="CC16" s="318">
        <f>VLOOKUP(D16,[4]รายได้ผู้เยียมเยือนชาวต่างชาติ!$C$6:$N$82,11,FALSE)</f>
        <v>10</v>
      </c>
      <c r="CD16" s="318">
        <f t="shared" si="28"/>
        <v>89.72</v>
      </c>
      <c r="CE16" s="318">
        <f>VLOOKUP(D16,[4]รายได้ผู้เยียมเยือนชาวไทย!$C$6:$N$82,12,FALSE)</f>
        <v>107.29</v>
      </c>
      <c r="CF16" s="318">
        <f>VLOOKUP(D16,[4]รายได้ผู้เยียมเยือนชาวต่างชาติ!$C$6:$N$82,12,FALSE)</f>
        <v>6.71</v>
      </c>
      <c r="CG16" s="318">
        <f t="shared" si="29"/>
        <v>114</v>
      </c>
      <c r="CH16" s="318">
        <f>VLOOKUP(D16,'[5]สถิติท่องเที่ยวฯ ส.ค. 60R2 '!$B$5:$X$88,20,FALSE)</f>
        <v>97.67</v>
      </c>
      <c r="CI16" s="318">
        <f>VLOOKUP(D16,'[5]สถิติท่องเที่ยวฯ ส.ค. 60R2 '!$B$5:$X$88,23,FALSE)</f>
        <v>5.13</v>
      </c>
      <c r="CJ16" s="318">
        <f t="shared" si="30"/>
        <v>102.8</v>
      </c>
      <c r="CK16" s="318">
        <f>VLOOKUP(D16,'[6]สถิติท่องเที่ยวฯ ก.ย. 60R1 '!$B$5:$W$88,20,FALSE)</f>
        <v>101.08</v>
      </c>
      <c r="CL16" s="318">
        <f>VLOOKUP(D16,'[6]สถิติท่องเที่ยวฯ ก.ย. 60R1 '!$B$5:$X$88,23,FALSE)</f>
        <v>7.99</v>
      </c>
      <c r="CM16" s="318">
        <f t="shared" si="31"/>
        <v>109.07</v>
      </c>
      <c r="CN16" s="320">
        <f t="shared" si="32"/>
        <v>1504.3899999999999</v>
      </c>
      <c r="CO16" s="321">
        <f t="shared" si="33"/>
        <v>4.0142982583504416</v>
      </c>
    </row>
    <row r="17" spans="1:93" ht="41.25" customHeight="1">
      <c r="A17" s="300">
        <v>7</v>
      </c>
      <c r="B17" s="300" t="s">
        <v>56</v>
      </c>
      <c r="C17" s="322" t="s">
        <v>57</v>
      </c>
      <c r="D17" s="303" t="str">
        <f t="shared" si="5"/>
        <v>แม่ฮ่องสอน</v>
      </c>
      <c r="E17" s="264" t="s">
        <v>41</v>
      </c>
      <c r="F17" s="304">
        <v>3011.4199999999992</v>
      </c>
      <c r="G17" s="304">
        <v>3790.7184863731413</v>
      </c>
      <c r="H17" s="304">
        <v>4302.2039297949705</v>
      </c>
      <c r="I17" s="305">
        <v>4595.4909184252028</v>
      </c>
      <c r="J17" s="306">
        <f t="shared" si="0"/>
        <v>0.25878106885560381</v>
      </c>
      <c r="K17" s="306">
        <f t="shared" si="0"/>
        <v>0.13493100193552088</v>
      </c>
      <c r="L17" s="306">
        <f t="shared" si="0"/>
        <v>6.8171335765622232E-2</v>
      </c>
      <c r="M17" s="307">
        <f t="shared" si="1"/>
        <v>0.15396113551891563</v>
      </c>
      <c r="N17" s="306">
        <f t="shared" si="2"/>
        <v>0.1</v>
      </c>
      <c r="O17" s="305">
        <v>0</v>
      </c>
      <c r="P17" s="305">
        <v>0</v>
      </c>
      <c r="Q17" s="305">
        <v>0</v>
      </c>
      <c r="R17" s="306">
        <v>1.4999999999999999E-2</v>
      </c>
      <c r="S17" s="305"/>
      <c r="T17" s="306">
        <f t="shared" si="3"/>
        <v>0.115</v>
      </c>
      <c r="U17" s="308">
        <f>VLOOKUP(D17,[1]รายได้ชาวไทย!A$4:Z$87,26,FALSE)</f>
        <v>781.92000000000007</v>
      </c>
      <c r="V17" s="308">
        <f>VLOOKUP(D17,[1]รายได้ชาวต่างประเทศ!$A$4:$Z$87,26,FALSE)</f>
        <v>367.53999999999996</v>
      </c>
      <c r="W17" s="308">
        <f t="shared" si="6"/>
        <v>1149.46</v>
      </c>
      <c r="X17" s="308">
        <f>VLOOKUP(D17,[1]รายได้ชาวไทย!$A$4:$S$87,4,FALSE)</f>
        <v>645.41999999999996</v>
      </c>
      <c r="Y17" s="308">
        <f>VLOOKUP(D17,[1]รายได้ชาวต่างประเทศ!$A$4:$Z$87,4,FALSE)</f>
        <v>407.33000000000004</v>
      </c>
      <c r="Z17" s="308">
        <f t="shared" si="7"/>
        <v>1052.75</v>
      </c>
      <c r="AA17" s="308">
        <f>VLOOKUP(D17,[1]รายได้ชาวไทย!$A$4:$S$87,11,FALSE)</f>
        <v>398.85999999999996</v>
      </c>
      <c r="AB17" s="308">
        <f>VLOOKUP(D17,[1]รายได้ชาวต่างประเทศ!$A$4:$Z$87,11,FALSE)</f>
        <v>357.10999999999996</v>
      </c>
      <c r="AC17" s="308">
        <f t="shared" si="8"/>
        <v>755.96999999999991</v>
      </c>
      <c r="AD17" s="308">
        <f>VLOOKUP(D17,[1]รายได้ชาวไทย!$A$4:$S$87,18,FALSE)</f>
        <v>183.86</v>
      </c>
      <c r="AE17" s="308">
        <f>VLOOKUP(D17,[1]รายได้ชาวต่างประเทศ!$A$4:$Z$87,18,FALSE)</f>
        <v>218.17000000000002</v>
      </c>
      <c r="AF17" s="308">
        <f t="shared" si="9"/>
        <v>402.03000000000003</v>
      </c>
      <c r="AG17" s="309">
        <f t="shared" si="10"/>
        <v>3360.21</v>
      </c>
      <c r="AH17" s="310">
        <f>VLOOKUP(D17,[2]รายได้!$B$6:$Y$83,21,FALSE)</f>
        <v>872.08</v>
      </c>
      <c r="AI17" s="310">
        <f>VLOOKUP(D17,[2]รายได้!$B$6:$Y$83,24,FALSE)</f>
        <v>376.59000000000003</v>
      </c>
      <c r="AJ17" s="310">
        <f t="shared" si="11"/>
        <v>1248.67</v>
      </c>
      <c r="AK17" s="311">
        <f>VLOOKUP(D17,[3]Revenue_59!$A$4:$C$85,3,FALSE)</f>
        <v>711.08999999999992</v>
      </c>
      <c r="AL17" s="311">
        <f>VLOOKUP(D17,[3]Revenue_59!$A$4:$F$86,6,FALSE)</f>
        <v>436.4</v>
      </c>
      <c r="AM17" s="311">
        <f t="shared" si="12"/>
        <v>1147.4899999999998</v>
      </c>
      <c r="AN17" s="310">
        <f>VLOOKUP(D17,[3]Revenue_59!$A$4:$L$86,9,FALSE)</f>
        <v>446.23</v>
      </c>
      <c r="AO17" s="310">
        <f>VLOOKUP(D17,[3]Revenue_59!$A$4:$L$86,12,FALSE)</f>
        <v>415.66</v>
      </c>
      <c r="AP17" s="310">
        <f t="shared" si="13"/>
        <v>861.8900000000001</v>
      </c>
      <c r="AQ17" s="311">
        <f>VLOOKUP(D17,[3]Revenue_59!$A$4:$R$86,15,FALSE)</f>
        <v>203.80999999999997</v>
      </c>
      <c r="AR17" s="311">
        <f>VLOOKUP(D17,[3]Revenue_59!$A$4:$R$86,18,FALSE)</f>
        <v>234.63000000000002</v>
      </c>
      <c r="AS17" s="311">
        <f t="shared" si="14"/>
        <v>438.44</v>
      </c>
      <c r="AT17" s="312">
        <f t="shared" si="15"/>
        <v>3696.4900000000002</v>
      </c>
      <c r="AU17" s="313">
        <f t="shared" si="4"/>
        <v>10.007707851592615</v>
      </c>
      <c r="AV17" s="314">
        <f>VLOOKUP(D17,[3]Revenue_59!$A$4:$X$85,21,FALSE)</f>
        <v>947.71</v>
      </c>
      <c r="AW17" s="314">
        <f>VLOOKUP(D17,[3]Revenue_59!$A$4:$X$85,24,FALSE)</f>
        <v>396.16000000000008</v>
      </c>
      <c r="AX17" s="314">
        <f t="shared" si="16"/>
        <v>1343.8700000000001</v>
      </c>
      <c r="AY17" s="315">
        <f>VLOOKUP(D17,[3]Revenue_59!$A$4:$F$86,2,FALSE)</f>
        <v>747.02</v>
      </c>
      <c r="AZ17" s="315">
        <f>VLOOKUP(D17,[3]Revenue_59!$A$4:$F$86,5,FALSE)</f>
        <v>462.20000000000005</v>
      </c>
      <c r="BA17" s="315">
        <f t="shared" si="17"/>
        <v>1209.22</v>
      </c>
      <c r="BB17" s="314">
        <f>VLOOKUP(D17,[3]Revenue_59!$A$4:$K$85,8,FALSE)</f>
        <v>465.67</v>
      </c>
      <c r="BC17" s="314">
        <f>VLOOKUP(D17,[3]Revenue_59!$A$4:$K$85,11,FALSE)</f>
        <v>433.73</v>
      </c>
      <c r="BD17" s="314">
        <f t="shared" si="18"/>
        <v>899.40000000000009</v>
      </c>
      <c r="BE17" s="315">
        <f>VLOOKUP(D17,[3]Revenue_59!$A$4:$Q$85,14,FALSE)</f>
        <v>223.8</v>
      </c>
      <c r="BF17" s="315">
        <f>VLOOKUP(D17,[3]Revenue_59!$A$4:$Q$85,17,FALSE)</f>
        <v>251.59000000000003</v>
      </c>
      <c r="BG17" s="315">
        <f t="shared" si="19"/>
        <v>475.39000000000004</v>
      </c>
      <c r="BH17" s="316">
        <f t="shared" si="20"/>
        <v>3927.88</v>
      </c>
      <c r="BI17" s="317">
        <f t="shared" si="21"/>
        <v>6.2597220606575386</v>
      </c>
      <c r="BJ17" s="318">
        <f>VLOOKUP(D17,[4]รายได้ผู้เยียมเยือนชาวไทย!$C$6:$G$82,3,FALSE)</f>
        <v>981.5</v>
      </c>
      <c r="BK17" s="318">
        <f>VLOOKUP(D17,[4]รายได้ผู้เยียมเยือนชาวต่างชาติ!$C$6:$G$82,3,FALSE)</f>
        <v>416.46000000000004</v>
      </c>
      <c r="BL17" s="318">
        <f t="shared" si="22"/>
        <v>1397.96</v>
      </c>
      <c r="BM17" s="319">
        <f>VLOOKUP(D17,[4]รายได้ผู้เยียมเยือนชาวไทย!$C$6:$N$82,6,FALSE)</f>
        <v>312.32</v>
      </c>
      <c r="BN17" s="319">
        <f>VLOOKUP(D17,[4]รายได้ผู้เยียมเยือนชาวต่างชาติ!$C$6:$N$82,6,FALSE)</f>
        <v>191.23</v>
      </c>
      <c r="BO17" s="319">
        <f t="shared" si="23"/>
        <v>503.54999999999995</v>
      </c>
      <c r="BP17" s="318">
        <f>VLOOKUP(D17,[4]รายได้ผู้เยียมเยือนชาวไทย!$C$6:$N$82,7,FALSE)</f>
        <v>271.70999999999998</v>
      </c>
      <c r="BQ17" s="318">
        <f>VLOOKUP(D17,[4]รายได้ผู้เยียมเยือนชาวต่างชาติ!$C$6:$N$82,7,FALSE)</f>
        <v>167.8</v>
      </c>
      <c r="BR17" s="318">
        <f t="shared" si="24"/>
        <v>439.51</v>
      </c>
      <c r="BS17" s="319">
        <f>VLOOKUP(D17,[4]รายได้ผู้เยียมเยือนชาวไทย!$C$6:$N$82,8,FALSE)</f>
        <v>212.67</v>
      </c>
      <c r="BT17" s="319">
        <f>VLOOKUP(D17,[4]รายได้ผู้เยียมเยือนชาวต่างชาติ!$C$6:$N$82,8,FALSE)</f>
        <v>127.5</v>
      </c>
      <c r="BU17" s="319">
        <f t="shared" si="25"/>
        <v>340.16999999999996</v>
      </c>
      <c r="BV17" s="318">
        <f>VLOOKUP(D17,[4]รายได้ผู้เยียมเยือนชาวไทย!$C$6:$N$82,9,FALSE)</f>
        <v>174.92</v>
      </c>
      <c r="BW17" s="318">
        <f>VLOOKUP(D17,[4]รายได้ผู้เยียมเยือนชาวต่างชาติ!$C$6:$N$82,9,FALSE)</f>
        <v>152.13</v>
      </c>
      <c r="BX17" s="318">
        <f t="shared" si="26"/>
        <v>327.04999999999995</v>
      </c>
      <c r="BY17" s="319">
        <f>VLOOKUP(D17,[4]รายได้ผู้เยียมเยือนชาวไทย!$C$6:$N$82,10,FALSE)</f>
        <v>154.62</v>
      </c>
      <c r="BZ17" s="319">
        <f>VLOOKUP(D17,[4]รายได้ผู้เยียมเยือนชาวต่างชาติ!$C$6:$N$82,10,FALSE)</f>
        <v>144.88999999999999</v>
      </c>
      <c r="CA17" s="319">
        <f t="shared" si="27"/>
        <v>299.51</v>
      </c>
      <c r="CB17" s="318">
        <f>VLOOKUP(D17,[4]รายได้ผู้เยียมเยือนชาวไทย!$C$6:$N$82,11,FALSE)</f>
        <v>153.30000000000001</v>
      </c>
      <c r="CC17" s="318">
        <f>VLOOKUP(D17,[4]รายได้ผู้เยียมเยือนชาวต่างชาติ!$C$6:$N$82,11,FALSE)</f>
        <v>141.16</v>
      </c>
      <c r="CD17" s="318">
        <f t="shared" si="28"/>
        <v>294.46000000000004</v>
      </c>
      <c r="CE17" s="318">
        <f>VLOOKUP(D17,[4]รายได้ผู้เยียมเยือนชาวไทย!$C$6:$N$82,12,FALSE)</f>
        <v>87.24</v>
      </c>
      <c r="CF17" s="318">
        <f>VLOOKUP(D17,[4]รายได้ผู้เยียมเยือนชาวต่างชาติ!$C$6:$N$82,12,FALSE)</f>
        <v>92.5</v>
      </c>
      <c r="CG17" s="318">
        <f t="shared" si="29"/>
        <v>179.74</v>
      </c>
      <c r="CH17" s="318">
        <f>VLOOKUP(D17,'[5]สถิติท่องเที่ยวฯ ส.ค. 60R2 '!$B$5:$X$88,20,FALSE)</f>
        <v>75.23</v>
      </c>
      <c r="CI17" s="318">
        <f>VLOOKUP(D17,'[5]สถิติท่องเที่ยวฯ ส.ค. 60R2 '!$B$5:$X$88,23,FALSE)</f>
        <v>89.78</v>
      </c>
      <c r="CJ17" s="318">
        <f t="shared" si="30"/>
        <v>165.01</v>
      </c>
      <c r="CK17" s="318">
        <f>VLOOKUP(D17,'[6]สถิติท่องเที่ยวฯ ก.ย. 60R1 '!$B$5:$W$88,20,FALSE)</f>
        <v>72.599999999999994</v>
      </c>
      <c r="CL17" s="318">
        <f>VLOOKUP(D17,'[6]สถิติท่องเที่ยวฯ ก.ย. 60R1 '!$B$5:$X$88,23,FALSE)</f>
        <v>86.1</v>
      </c>
      <c r="CM17" s="318">
        <f t="shared" si="31"/>
        <v>158.69999999999999</v>
      </c>
      <c r="CN17" s="320">
        <f t="shared" si="32"/>
        <v>4105.66</v>
      </c>
      <c r="CO17" s="321">
        <f t="shared" si="33"/>
        <v>4.5261056855097337</v>
      </c>
    </row>
    <row r="18" spans="1:93" ht="41.25" customHeight="1">
      <c r="A18" s="300">
        <v>8</v>
      </c>
      <c r="B18" s="300" t="s">
        <v>58</v>
      </c>
      <c r="C18" s="322" t="s">
        <v>59</v>
      </c>
      <c r="D18" s="303" t="str">
        <f t="shared" si="5"/>
        <v>กระบี่</v>
      </c>
      <c r="E18" s="264" t="s">
        <v>60</v>
      </c>
      <c r="F18" s="304">
        <v>58789.9</v>
      </c>
      <c r="G18" s="304">
        <v>76866.067578269081</v>
      </c>
      <c r="H18" s="304">
        <v>96471.966410969137</v>
      </c>
      <c r="I18" s="305">
        <v>103578.31438969207</v>
      </c>
      <c r="J18" s="306">
        <f t="shared" si="0"/>
        <v>0.30747062978962508</v>
      </c>
      <c r="K18" s="306">
        <f t="shared" si="0"/>
        <v>0.25506571950927887</v>
      </c>
      <c r="L18" s="306">
        <f t="shared" si="0"/>
        <v>7.3662310856710364E-2</v>
      </c>
      <c r="M18" s="307">
        <f t="shared" si="1"/>
        <v>0.21206622005187145</v>
      </c>
      <c r="N18" s="306">
        <f t="shared" si="2"/>
        <v>0.1</v>
      </c>
      <c r="O18" s="306">
        <v>1.4999999999999999E-2</v>
      </c>
      <c r="P18" s="305">
        <v>0</v>
      </c>
      <c r="Q18" s="305">
        <v>0</v>
      </c>
      <c r="R18" s="306">
        <v>1.4999999999999999E-2</v>
      </c>
      <c r="S18" s="324">
        <v>1.4999999999999999E-2</v>
      </c>
      <c r="T18" s="306">
        <f t="shared" si="3"/>
        <v>0.115</v>
      </c>
      <c r="U18" s="308">
        <f>VLOOKUP(D18,[1]รายได้ชาวไทย!A$4:Z$87,26,FALSE)</f>
        <v>6752.7999999999993</v>
      </c>
      <c r="V18" s="308">
        <f>VLOOKUP(D18,[1]รายได้ชาวต่างประเทศ!$A$4:$Z$87,26,FALSE)</f>
        <v>12773.929999999998</v>
      </c>
      <c r="W18" s="308">
        <f t="shared" si="6"/>
        <v>19526.729999999996</v>
      </c>
      <c r="X18" s="308">
        <f>VLOOKUP(D18,[1]รายได้ชาวไทย!$A$4:$S$87,4,FALSE)</f>
        <v>9425.869999999999</v>
      </c>
      <c r="Y18" s="308">
        <f>VLOOKUP(D18,[1]รายได้ชาวต่างประเทศ!$A$4:$Z$87,4,FALSE)</f>
        <v>16767.419999999998</v>
      </c>
      <c r="Z18" s="308">
        <f t="shared" si="7"/>
        <v>26193.289999999997</v>
      </c>
      <c r="AA18" s="308">
        <f>VLOOKUP(D18,[1]รายได้ชาวไทย!$A$4:$S$87,11,FALSE)</f>
        <v>6668.29</v>
      </c>
      <c r="AB18" s="308">
        <f>VLOOKUP(D18,[1]รายได้ชาวต่างประเทศ!$A$4:$Z$87,11,FALSE)</f>
        <v>8961.9000000000015</v>
      </c>
      <c r="AC18" s="308">
        <f t="shared" si="8"/>
        <v>15630.190000000002</v>
      </c>
      <c r="AD18" s="308">
        <f>VLOOKUP(D18,[1]รายได้ชาวไทย!$A$4:$S$87,18,FALSE)</f>
        <v>4445.42</v>
      </c>
      <c r="AE18" s="308">
        <f>VLOOKUP(D18,[1]รายได้ชาวต่างประเทศ!$A$4:$Z$87,18,FALSE)</f>
        <v>5411.16</v>
      </c>
      <c r="AF18" s="308">
        <f t="shared" si="9"/>
        <v>9856.58</v>
      </c>
      <c r="AG18" s="309">
        <f t="shared" si="10"/>
        <v>71206.789999999994</v>
      </c>
      <c r="AH18" s="310">
        <f>VLOOKUP(D18,[2]รายได้!$B$6:$Y$83,21,FALSE)</f>
        <v>7640.5999999999995</v>
      </c>
      <c r="AI18" s="310">
        <f>VLOOKUP(D18,[2]รายได้!$B$6:$Y$83,24,FALSE)</f>
        <v>13917.859999999999</v>
      </c>
      <c r="AJ18" s="310">
        <f t="shared" si="11"/>
        <v>21558.46</v>
      </c>
      <c r="AK18" s="311">
        <f>VLOOKUP(D18,[3]Revenue_59!$A$4:$C$85,3,FALSE)</f>
        <v>10054.000000000004</v>
      </c>
      <c r="AL18" s="311">
        <f>VLOOKUP(D18,[3]Revenue_59!$A$4:$F$86,6,FALSE)</f>
        <v>17710.219999999998</v>
      </c>
      <c r="AM18" s="311">
        <f t="shared" si="12"/>
        <v>27764.22</v>
      </c>
      <c r="AN18" s="310">
        <f>VLOOKUP(D18,[3]Revenue_59!$A$4:$L$86,9,FALSE)</f>
        <v>6990.6</v>
      </c>
      <c r="AO18" s="310">
        <f>VLOOKUP(D18,[3]Revenue_59!$A$4:$L$86,12,FALSE)</f>
        <v>9366.8999999999978</v>
      </c>
      <c r="AP18" s="310">
        <f t="shared" si="13"/>
        <v>16357.499999999998</v>
      </c>
      <c r="AQ18" s="311">
        <f>VLOOKUP(D18,[3]Revenue_59!$A$4:$R$86,15,FALSE)</f>
        <v>4728.05</v>
      </c>
      <c r="AR18" s="311">
        <f>VLOOKUP(D18,[3]Revenue_59!$A$4:$R$86,18,FALSE)</f>
        <v>6431.78</v>
      </c>
      <c r="AS18" s="311">
        <f t="shared" si="14"/>
        <v>11159.83</v>
      </c>
      <c r="AT18" s="312">
        <f t="shared" si="15"/>
        <v>76840.009999999995</v>
      </c>
      <c r="AU18" s="313">
        <f t="shared" si="4"/>
        <v>7.9110714020390489</v>
      </c>
      <c r="AV18" s="314">
        <f>VLOOKUP(D18,[3]Revenue_59!$A$4:$X$85,21,FALSE)</f>
        <v>7969.4900000000007</v>
      </c>
      <c r="AW18" s="314">
        <f>VLOOKUP(D18,[3]Revenue_59!$A$4:$X$85,24,FALSE)</f>
        <v>15084.79</v>
      </c>
      <c r="AX18" s="314">
        <f t="shared" si="16"/>
        <v>23054.280000000002</v>
      </c>
      <c r="AY18" s="315">
        <f>VLOOKUP(D18,[3]Revenue_59!$A$4:$F$86,2,FALSE)</f>
        <v>10708.619999999999</v>
      </c>
      <c r="AZ18" s="315">
        <f>VLOOKUP(D18,[3]Revenue_59!$A$4:$F$86,5,FALSE)</f>
        <v>20935.309999999998</v>
      </c>
      <c r="BA18" s="315">
        <f t="shared" si="17"/>
        <v>31643.929999999997</v>
      </c>
      <c r="BB18" s="314">
        <f>VLOOKUP(D18,[3]Revenue_59!$A$4:$K$85,8,FALSE)</f>
        <v>7271.61</v>
      </c>
      <c r="BC18" s="314">
        <f>VLOOKUP(D18,[3]Revenue_59!$A$4:$K$85,11,FALSE)</f>
        <v>10799.769999999999</v>
      </c>
      <c r="BD18" s="314">
        <f t="shared" si="18"/>
        <v>18071.379999999997</v>
      </c>
      <c r="BE18" s="315">
        <f>VLOOKUP(D18,[3]Revenue_59!$A$4:$Q$85,14,FALSE)</f>
        <v>5176.91</v>
      </c>
      <c r="BF18" s="315">
        <f>VLOOKUP(D18,[3]Revenue_59!$A$4:$Q$85,17,FALSE)</f>
        <v>7747.9800000000005</v>
      </c>
      <c r="BG18" s="315">
        <f t="shared" si="19"/>
        <v>12924.89</v>
      </c>
      <c r="BH18" s="316">
        <f t="shared" si="20"/>
        <v>85694.48</v>
      </c>
      <c r="BI18" s="317">
        <f t="shared" si="21"/>
        <v>11.523254616963223</v>
      </c>
      <c r="BJ18" s="318">
        <f>VLOOKUP(D18,[4]รายได้ผู้เยียมเยือนชาวไทย!$C$6:$G$82,3,FALSE)</f>
        <v>8502.130000000001</v>
      </c>
      <c r="BK18" s="318">
        <f>VLOOKUP(D18,[4]รายได้ผู้เยียมเยือนชาวต่างชาติ!$C$6:$G$82,3,FALSE)</f>
        <v>17351.470000000005</v>
      </c>
      <c r="BL18" s="318">
        <f t="shared" si="22"/>
        <v>25853.600000000006</v>
      </c>
      <c r="BM18" s="319">
        <f>VLOOKUP(D18,[4]รายได้ผู้เยียมเยือนชาวไทย!$C$6:$N$82,6,FALSE)</f>
        <v>2049.1</v>
      </c>
      <c r="BN18" s="319">
        <f>VLOOKUP(D18,[4]รายได้ผู้เยียมเยือนชาวต่างชาติ!$C$6:$N$82,6,FALSE)</f>
        <v>6276.45</v>
      </c>
      <c r="BO18" s="319">
        <f t="shared" si="23"/>
        <v>8325.5499999999993</v>
      </c>
      <c r="BP18" s="318">
        <f>VLOOKUP(D18,[4]รายได้ผู้เยียมเยือนชาวไทย!$C$6:$N$82,7,FALSE)</f>
        <v>5106.1400000000003</v>
      </c>
      <c r="BQ18" s="318">
        <f>VLOOKUP(D18,[4]รายได้ผู้เยียมเยือนชาวต่างชาติ!$C$6:$N$82,7,FALSE)</f>
        <v>7124.15</v>
      </c>
      <c r="BR18" s="318">
        <f t="shared" si="24"/>
        <v>12230.29</v>
      </c>
      <c r="BS18" s="319">
        <f>VLOOKUP(D18,[4]รายได้ผู้เยียมเยือนชาวไทย!$C$6:$N$82,8,FALSE)</f>
        <v>4198.0200000000004</v>
      </c>
      <c r="BT18" s="319">
        <f>VLOOKUP(D18,[4]รายได้ผู้เยียมเยือนชาวต่างชาติ!$C$6:$N$82,8,FALSE)</f>
        <v>7068.04</v>
      </c>
      <c r="BU18" s="319">
        <f t="shared" si="25"/>
        <v>11266.060000000001</v>
      </c>
      <c r="BV18" s="318">
        <f>VLOOKUP(D18,[4]รายได้ผู้เยียมเยือนชาวไทย!$C$6:$N$82,9,FALSE)</f>
        <v>2959.44</v>
      </c>
      <c r="BW18" s="318">
        <f>VLOOKUP(D18,[4]รายได้ผู้เยียมเยือนชาวต่างชาติ!$C$6:$N$82,9,FALSE)</f>
        <v>5158.0200000000004</v>
      </c>
      <c r="BX18" s="318">
        <f t="shared" si="26"/>
        <v>8117.4600000000009</v>
      </c>
      <c r="BY18" s="319">
        <f>VLOOKUP(D18,[4]รายได้ผู้เยียมเยือนชาวไทย!$C$6:$N$82,10,FALSE)</f>
        <v>3178.87</v>
      </c>
      <c r="BZ18" s="319">
        <f>VLOOKUP(D18,[4]รายได้ผู้เยียมเยือนชาวต่างชาติ!$C$6:$N$82,10,FALSE)</f>
        <v>3888.84</v>
      </c>
      <c r="CA18" s="319">
        <f t="shared" si="27"/>
        <v>7067.71</v>
      </c>
      <c r="CB18" s="318">
        <f>VLOOKUP(D18,[4]รายได้ผู้เยียมเยือนชาวไทย!$C$6:$N$82,11,FALSE)</f>
        <v>2321.08</v>
      </c>
      <c r="CC18" s="318">
        <f>VLOOKUP(D18,[4]รายได้ผู้เยียมเยือนชาวต่างชาติ!$C$6:$N$82,11,FALSE)</f>
        <v>3799.53</v>
      </c>
      <c r="CD18" s="318">
        <f t="shared" si="28"/>
        <v>6120.6100000000006</v>
      </c>
      <c r="CE18" s="318">
        <f>VLOOKUP(D18,[4]รายได้ผู้เยียมเยือนชาวไทย!$C$6:$N$82,12,FALSE)</f>
        <v>1980.78</v>
      </c>
      <c r="CF18" s="318">
        <f>VLOOKUP(D18,[4]รายได้ผู้เยียมเยือนชาวต่างชาติ!$C$6:$N$82,12,FALSE)</f>
        <v>2835.08</v>
      </c>
      <c r="CG18" s="318">
        <f t="shared" si="29"/>
        <v>4815.8599999999997</v>
      </c>
      <c r="CH18" s="318">
        <f>VLOOKUP(D18,'[5]สถิติท่องเที่ยวฯ ส.ค. 60R2 '!$B$5:$X$88,20,FALSE)</f>
        <v>1957.63</v>
      </c>
      <c r="CI18" s="318">
        <f>VLOOKUP(D18,'[5]สถิติท่องเที่ยวฯ ส.ค. 60R2 '!$B$5:$X$88,23,FALSE)</f>
        <v>3075.24</v>
      </c>
      <c r="CJ18" s="318">
        <f t="shared" si="30"/>
        <v>5032.87</v>
      </c>
      <c r="CK18" s="318">
        <f>VLOOKUP(D18,'[6]สถิติท่องเที่ยวฯ ก.ย. 60R1 '!$B$5:$W$88,20,FALSE)</f>
        <v>1816.15</v>
      </c>
      <c r="CL18" s="318">
        <f>VLOOKUP(D18,'[6]สถิติท่องเที่ยวฯ ก.ย. 60R1 '!$B$5:$X$88,23,FALSE)</f>
        <v>3343.44</v>
      </c>
      <c r="CM18" s="318">
        <f t="shared" si="31"/>
        <v>5159.59</v>
      </c>
      <c r="CN18" s="320">
        <f t="shared" si="32"/>
        <v>93989.60000000002</v>
      </c>
      <c r="CO18" s="321">
        <f t="shared" si="33"/>
        <v>9.679876696842113</v>
      </c>
    </row>
    <row r="19" spans="1:93" ht="41.25" customHeight="1">
      <c r="A19" s="300">
        <v>9</v>
      </c>
      <c r="B19" s="300" t="s">
        <v>61</v>
      </c>
      <c r="C19" s="322" t="s">
        <v>62</v>
      </c>
      <c r="D19" s="303" t="str">
        <f t="shared" si="5"/>
        <v>กาญจนบุรี</v>
      </c>
      <c r="E19" s="264" t="s">
        <v>63</v>
      </c>
      <c r="F19" s="304">
        <v>12885.98</v>
      </c>
      <c r="G19" s="304">
        <v>15012.662479747709</v>
      </c>
      <c r="H19" s="304">
        <v>18291.386819690575</v>
      </c>
      <c r="I19" s="305">
        <v>21064.153235244008</v>
      </c>
      <c r="J19" s="306">
        <f t="shared" si="0"/>
        <v>0.16503847435334443</v>
      </c>
      <c r="K19" s="306">
        <f t="shared" si="0"/>
        <v>0.21839725927135917</v>
      </c>
      <c r="L19" s="306">
        <f t="shared" si="0"/>
        <v>0.15158863802325614</v>
      </c>
      <c r="M19" s="307">
        <f t="shared" si="1"/>
        <v>0.1783414572159866</v>
      </c>
      <c r="N19" s="306">
        <f t="shared" si="2"/>
        <v>0.1</v>
      </c>
      <c r="O19" s="305">
        <v>0</v>
      </c>
      <c r="P19" s="305">
        <v>0</v>
      </c>
      <c r="Q19" s="305">
        <v>0</v>
      </c>
      <c r="R19" s="306">
        <v>1.4999999999999999E-2</v>
      </c>
      <c r="S19" s="305"/>
      <c r="T19" s="306">
        <f t="shared" si="3"/>
        <v>0.115</v>
      </c>
      <c r="U19" s="308">
        <f>VLOOKUP(D19,[1]รายได้ชาวไทย!A$4:Z$87,26,FALSE)</f>
        <v>3131.2400000000002</v>
      </c>
      <c r="V19" s="308">
        <f>VLOOKUP(D19,[1]รายได้ชาวต่างประเทศ!$A$4:$Z$87,26,FALSE)</f>
        <v>289.52</v>
      </c>
      <c r="W19" s="308">
        <f t="shared" si="6"/>
        <v>3420.76</v>
      </c>
      <c r="X19" s="308">
        <f>VLOOKUP(D19,[1]รายได้ชาวไทย!$A$4:$S$87,4,FALSE)</f>
        <v>3568.3399999999992</v>
      </c>
      <c r="Y19" s="308">
        <f>VLOOKUP(D19,[1]รายได้ชาวต่างประเทศ!$A$4:$Z$87,4,FALSE)</f>
        <v>447.1836275032</v>
      </c>
      <c r="Z19" s="308">
        <f t="shared" si="7"/>
        <v>4015.5236275031994</v>
      </c>
      <c r="AA19" s="308">
        <f>VLOOKUP(D19,[1]รายได้ชาวไทย!$A$4:$S$87,11,FALSE)</f>
        <v>3196.97</v>
      </c>
      <c r="AB19" s="308">
        <f>VLOOKUP(D19,[1]รายได้ชาวต่างประเทศ!$A$4:$Z$87,11,FALSE)</f>
        <v>244.20142233820002</v>
      </c>
      <c r="AC19" s="308">
        <f t="shared" si="8"/>
        <v>3441.1714223381996</v>
      </c>
      <c r="AD19" s="308">
        <f>VLOOKUP(D19,[1]รายได้ชาวไทย!$A$4:$S$87,18,FALSE)</f>
        <v>3413.5699999999997</v>
      </c>
      <c r="AE19" s="308">
        <f>VLOOKUP(D19,[1]รายได้ชาวต่างประเทศ!$A$4:$Z$87,18,FALSE)</f>
        <v>285.24862925650001</v>
      </c>
      <c r="AF19" s="308">
        <f t="shared" si="9"/>
        <v>3698.8186292564997</v>
      </c>
      <c r="AG19" s="309">
        <f t="shared" si="10"/>
        <v>14576.2736790979</v>
      </c>
      <c r="AH19" s="310">
        <f>VLOOKUP(D19,[2]รายได้!$B$6:$Y$83,21,FALSE)</f>
        <v>3770.9900000000002</v>
      </c>
      <c r="AI19" s="310">
        <f>VLOOKUP(D19,[2]รายได้!$B$6:$Y$83,24,FALSE)</f>
        <v>338.55257059799999</v>
      </c>
      <c r="AJ19" s="310">
        <f t="shared" si="11"/>
        <v>4109.5425705980006</v>
      </c>
      <c r="AK19" s="311">
        <f>VLOOKUP(D19,[3]Revenue_59!$A$4:$C$85,3,FALSE)</f>
        <v>4322.67</v>
      </c>
      <c r="AL19" s="311">
        <f>VLOOKUP(D19,[3]Revenue_59!$A$4:$F$86,6,FALSE)</f>
        <v>531.53664212939998</v>
      </c>
      <c r="AM19" s="311">
        <f t="shared" si="12"/>
        <v>4854.2066421294003</v>
      </c>
      <c r="AN19" s="310">
        <f>VLOOKUP(D19,[3]Revenue_59!$A$4:$L$86,9,FALSE)</f>
        <v>3734.4399999999996</v>
      </c>
      <c r="AO19" s="310">
        <f>VLOOKUP(D19,[3]Revenue_59!$A$4:$L$86,12,FALSE)</f>
        <v>326.60796524999995</v>
      </c>
      <c r="AP19" s="310">
        <f t="shared" si="13"/>
        <v>4061.0479652499994</v>
      </c>
      <c r="AQ19" s="311">
        <f>VLOOKUP(D19,[3]Revenue_59!$A$4:$R$86,15,FALSE)</f>
        <v>4305.03</v>
      </c>
      <c r="AR19" s="311">
        <f>VLOOKUP(D19,[3]Revenue_59!$A$4:$R$86,18,FALSE)</f>
        <v>329.71331247280006</v>
      </c>
      <c r="AS19" s="311">
        <f t="shared" si="14"/>
        <v>4634.7433124727995</v>
      </c>
      <c r="AT19" s="312">
        <f t="shared" si="15"/>
        <v>17659.540490450199</v>
      </c>
      <c r="AU19" s="313">
        <f t="shared" si="4"/>
        <v>21.152640786195214</v>
      </c>
      <c r="AV19" s="314">
        <f>VLOOKUP(D19,[3]Revenue_59!$A$4:$X$85,21,FALSE)</f>
        <v>5011.08</v>
      </c>
      <c r="AW19" s="314">
        <f>VLOOKUP(D19,[3]Revenue_59!$A$4:$X$85,24,FALSE)</f>
        <v>384.04016020539996</v>
      </c>
      <c r="AX19" s="314">
        <f t="shared" si="16"/>
        <v>5395.1201602053998</v>
      </c>
      <c r="AY19" s="315">
        <f>VLOOKUP(D19,[3]Revenue_59!$A$4:$F$86,2,FALSE)</f>
        <v>4802.8</v>
      </c>
      <c r="AZ19" s="315">
        <f>VLOOKUP(D19,[3]Revenue_59!$A$4:$F$86,5,FALSE)</f>
        <v>583.08279339360001</v>
      </c>
      <c r="BA19" s="315">
        <f t="shared" si="17"/>
        <v>5385.8827933936</v>
      </c>
      <c r="BB19" s="314">
        <f>VLOOKUP(D19,[3]Revenue_59!$A$4:$K$85,8,FALSE)</f>
        <v>4124.8500000000004</v>
      </c>
      <c r="BC19" s="314">
        <f>VLOOKUP(D19,[3]Revenue_59!$A$4:$K$85,11,FALSE)</f>
        <v>361.56644221320011</v>
      </c>
      <c r="BD19" s="314">
        <f t="shared" si="18"/>
        <v>4486.4164422132008</v>
      </c>
      <c r="BE19" s="315">
        <f>VLOOKUP(D19,[3]Revenue_59!$A$4:$Q$85,14,FALSE)</f>
        <v>4800.3900000000003</v>
      </c>
      <c r="BF19" s="315">
        <f>VLOOKUP(D19,[3]Revenue_59!$A$4:$Q$85,17,FALSE)</f>
        <v>336.92036279499996</v>
      </c>
      <c r="BG19" s="315">
        <f t="shared" si="19"/>
        <v>5137.3103627950004</v>
      </c>
      <c r="BH19" s="316">
        <f t="shared" si="20"/>
        <v>20404.729758607202</v>
      </c>
      <c r="BI19" s="317">
        <f t="shared" si="21"/>
        <v>15.545077572327132</v>
      </c>
      <c r="BJ19" s="318">
        <f>VLOOKUP(D19,[4]รายได้ผู้เยียมเยือนชาวไทย!$C$6:$G$82,3,FALSE)</f>
        <v>5382.6299999999992</v>
      </c>
      <c r="BK19" s="318">
        <f>VLOOKUP(D19,[4]รายได้ผู้เยียมเยือนชาวต่างชาติ!$C$6:$G$82,3,FALSE)</f>
        <v>397.77115217279993</v>
      </c>
      <c r="BL19" s="318">
        <f t="shared" si="22"/>
        <v>5780.4011521727989</v>
      </c>
      <c r="BM19" s="319">
        <f>VLOOKUP(D19,[4]รายได้ผู้เยียมเยือนชาวไทย!$C$6:$N$82,6,FALSE)</f>
        <v>1853.96</v>
      </c>
      <c r="BN19" s="319">
        <f>VLOOKUP(D19,[4]รายได้ผู้เยียมเยือนชาวต่างชาติ!$C$6:$N$82,6,FALSE)</f>
        <v>200.68</v>
      </c>
      <c r="BO19" s="319">
        <f t="shared" si="23"/>
        <v>2054.64</v>
      </c>
      <c r="BP19" s="318">
        <f>VLOOKUP(D19,[4]รายได้ผู้เยียมเยือนชาวไทย!$C$6:$N$82,7,FALSE)</f>
        <v>1698.21</v>
      </c>
      <c r="BQ19" s="318">
        <f>VLOOKUP(D19,[4]รายได้ผู้เยียมเยือนชาวต่างชาติ!$C$6:$N$82,7,FALSE)</f>
        <v>194.5</v>
      </c>
      <c r="BR19" s="318">
        <f t="shared" si="24"/>
        <v>1892.71</v>
      </c>
      <c r="BS19" s="319">
        <f>VLOOKUP(D19,[4]รายได้ผู้เยียมเยือนชาวไทย!$C$6:$N$82,8,FALSE)</f>
        <v>1572.47</v>
      </c>
      <c r="BT19" s="319">
        <f>VLOOKUP(D19,[4]รายได้ผู้เยียมเยือนชาวต่างชาติ!$C$6:$N$82,8,FALSE)</f>
        <v>231.53</v>
      </c>
      <c r="BU19" s="319">
        <f t="shared" si="25"/>
        <v>1804</v>
      </c>
      <c r="BV19" s="318">
        <f>VLOOKUP(D19,[4]รายได้ผู้เยียมเยือนชาวไทย!$C$6:$N$82,9,FALSE)</f>
        <v>1655.56</v>
      </c>
      <c r="BW19" s="318">
        <f>VLOOKUP(D19,[4]รายได้ผู้เยียมเยือนชาวต่างชาติ!$C$6:$N$82,9,FALSE)</f>
        <v>139.82</v>
      </c>
      <c r="BX19" s="318">
        <f t="shared" si="26"/>
        <v>1795.3799999999999</v>
      </c>
      <c r="BY19" s="319">
        <f>VLOOKUP(D19,[4]รายได้ผู้เยียมเยือนชาวไทย!$C$6:$N$82,10,FALSE)</f>
        <v>1607.53</v>
      </c>
      <c r="BZ19" s="319">
        <f>VLOOKUP(D19,[4]รายได้ผู้เยียมเยือนชาวต่างชาติ!$C$6:$N$82,10,FALSE)</f>
        <v>120.59</v>
      </c>
      <c r="CA19" s="319">
        <f t="shared" si="27"/>
        <v>1728.12</v>
      </c>
      <c r="CB19" s="318">
        <f>VLOOKUP(D19,[4]รายได้ผู้เยียมเยือนชาวไทย!$C$6:$N$82,11,FALSE)</f>
        <v>1343.86</v>
      </c>
      <c r="CC19" s="318">
        <f>VLOOKUP(D19,[4]รายได้ผู้เยียมเยือนชาวต่างชาติ!$C$6:$N$82,11,FALSE)</f>
        <v>121.77</v>
      </c>
      <c r="CD19" s="318">
        <f t="shared" si="28"/>
        <v>1465.6299999999999</v>
      </c>
      <c r="CE19" s="318">
        <f>VLOOKUP(D19,[4]รายได้ผู้เยียมเยือนชาวไทย!$C$6:$N$82,12,FALSE)</f>
        <v>1745.81</v>
      </c>
      <c r="CF19" s="318">
        <f>VLOOKUP(D19,[4]รายได้ผู้เยียมเยือนชาวต่างชาติ!$C$6:$N$82,12,FALSE)</f>
        <v>127.43</v>
      </c>
      <c r="CG19" s="318">
        <f t="shared" si="29"/>
        <v>1873.24</v>
      </c>
      <c r="CH19" s="318">
        <f>VLOOKUP(D19,'[5]สถิติท่องเที่ยวฯ ส.ค. 60R2 '!$B$5:$X$88,20,FALSE)</f>
        <v>1701.93</v>
      </c>
      <c r="CI19" s="318">
        <f>VLOOKUP(D19,'[5]สถิติท่องเที่ยวฯ ส.ค. 60R2 '!$B$5:$X$88,23,FALSE)</f>
        <v>120.48</v>
      </c>
      <c r="CJ19" s="318">
        <f t="shared" si="30"/>
        <v>1822.41</v>
      </c>
      <c r="CK19" s="318">
        <f>VLOOKUP(D19,'[6]สถิติท่องเที่ยวฯ ก.ย. 60R1 '!$B$5:$W$88,20,FALSE)</f>
        <v>1793.86</v>
      </c>
      <c r="CL19" s="318">
        <f>VLOOKUP(D19,'[6]สถิติท่องเที่ยวฯ ก.ย. 60R1 '!$B$5:$X$88,23,FALSE)</f>
        <v>134.4</v>
      </c>
      <c r="CM19" s="318">
        <f t="shared" si="31"/>
        <v>1928.26</v>
      </c>
      <c r="CN19" s="320">
        <f t="shared" si="32"/>
        <v>22144.791152172798</v>
      </c>
      <c r="CO19" s="321">
        <f t="shared" si="33"/>
        <v>8.5277355502912116</v>
      </c>
    </row>
    <row r="20" spans="1:93" ht="41.25" customHeight="1">
      <c r="A20" s="300">
        <v>10</v>
      </c>
      <c r="B20" s="300" t="s">
        <v>64</v>
      </c>
      <c r="C20" s="322" t="s">
        <v>65</v>
      </c>
      <c r="D20" s="303" t="str">
        <f t="shared" si="5"/>
        <v>กาฬสินธุ์</v>
      </c>
      <c r="E20" s="264" t="s">
        <v>66</v>
      </c>
      <c r="F20" s="304">
        <v>695.37999999999988</v>
      </c>
      <c r="G20" s="304">
        <v>719.17156039453653</v>
      </c>
      <c r="H20" s="304">
        <v>791.16890576120988</v>
      </c>
      <c r="I20" s="305">
        <v>842.42148675894271</v>
      </c>
      <c r="J20" s="306">
        <f t="shared" si="0"/>
        <v>3.4213754198476588E-2</v>
      </c>
      <c r="K20" s="306">
        <f t="shared" si="0"/>
        <v>0.10011150236137774</v>
      </c>
      <c r="L20" s="306">
        <f t="shared" si="0"/>
        <v>6.4780833301861143E-2</v>
      </c>
      <c r="M20" s="307">
        <f t="shared" si="1"/>
        <v>6.6368696620571821E-2</v>
      </c>
      <c r="N20" s="306">
        <f t="shared" si="2"/>
        <v>6.6368696620571821E-2</v>
      </c>
      <c r="O20" s="305">
        <v>0</v>
      </c>
      <c r="P20" s="305">
        <v>0</v>
      </c>
      <c r="Q20" s="305">
        <v>0</v>
      </c>
      <c r="R20" s="305">
        <v>0</v>
      </c>
      <c r="S20" s="305"/>
      <c r="T20" s="306">
        <f t="shared" si="3"/>
        <v>6.6368696620571821E-2</v>
      </c>
      <c r="U20" s="308">
        <f>VLOOKUP(D20,[1]รายได้ชาวไทย!A$4:Z$87,26,FALSE)</f>
        <v>198.3</v>
      </c>
      <c r="V20" s="308">
        <f>VLOOKUP(D20,[1]รายได้ชาวต่างประเทศ!$A$4:$Z$87,26,FALSE)</f>
        <v>1.88</v>
      </c>
      <c r="W20" s="308">
        <f t="shared" si="6"/>
        <v>200.18</v>
      </c>
      <c r="X20" s="308">
        <f>VLOOKUP(D20,[1]รายได้ชาวไทย!$A$4:$S$87,4,FALSE)</f>
        <v>135.56</v>
      </c>
      <c r="Y20" s="308">
        <f>VLOOKUP(D20,[1]รายได้ชาวต่างประเทศ!$A$4:$Z$87,4,FALSE)</f>
        <v>1.5000000000000002</v>
      </c>
      <c r="Z20" s="308">
        <f t="shared" si="7"/>
        <v>137.06</v>
      </c>
      <c r="AA20" s="308">
        <f>VLOOKUP(D20,[1]รายได้ชาวไทย!$A$4:$S$87,11,FALSE)</f>
        <v>196.05999999999997</v>
      </c>
      <c r="AB20" s="308">
        <f>VLOOKUP(D20,[1]รายได้ชาวต่างประเทศ!$A$4:$Z$87,11,FALSE)</f>
        <v>1.4200000000000002</v>
      </c>
      <c r="AC20" s="308">
        <f t="shared" si="8"/>
        <v>197.47999999999996</v>
      </c>
      <c r="AD20" s="308">
        <f>VLOOKUP(D20,[1]รายได้ชาวไทย!$A$4:$S$87,18,FALSE)</f>
        <v>191.08</v>
      </c>
      <c r="AE20" s="308">
        <f>VLOOKUP(D20,[1]รายได้ชาวต่างประเทศ!$A$4:$Z$87,18,FALSE)</f>
        <v>1.1000000000000003</v>
      </c>
      <c r="AF20" s="308">
        <f t="shared" si="9"/>
        <v>192.18</v>
      </c>
      <c r="AG20" s="309">
        <f t="shared" si="10"/>
        <v>726.90000000000009</v>
      </c>
      <c r="AH20" s="310">
        <f>VLOOKUP(D20,[2]รายได้!$B$6:$Y$83,21,FALSE)</f>
        <v>207.85999999999999</v>
      </c>
      <c r="AI20" s="310">
        <f>VLOOKUP(D20,[2]รายได้!$B$6:$Y$83,24,FALSE)</f>
        <v>1.96</v>
      </c>
      <c r="AJ20" s="310">
        <f t="shared" si="11"/>
        <v>209.82</v>
      </c>
      <c r="AK20" s="311">
        <f>VLOOKUP(D20,[3]Revenue_59!$A$4:$C$85,3,FALSE)</f>
        <v>143.43</v>
      </c>
      <c r="AL20" s="311">
        <f>VLOOKUP(D20,[3]Revenue_59!$A$4:$F$86,6,FALSE)</f>
        <v>1.64</v>
      </c>
      <c r="AM20" s="311">
        <f t="shared" si="12"/>
        <v>145.07</v>
      </c>
      <c r="AN20" s="310">
        <f>VLOOKUP(D20,[3]Revenue_59!$A$4:$L$86,9,FALSE)</f>
        <v>210.70000000000002</v>
      </c>
      <c r="AO20" s="310">
        <f>VLOOKUP(D20,[3]Revenue_59!$A$4:$L$86,12,FALSE)</f>
        <v>1.5499999999999998</v>
      </c>
      <c r="AP20" s="310">
        <f t="shared" si="13"/>
        <v>212.25000000000003</v>
      </c>
      <c r="AQ20" s="311">
        <f>VLOOKUP(D20,[3]Revenue_59!$A$4:$R$86,15,FALSE)</f>
        <v>219.95999999999998</v>
      </c>
      <c r="AR20" s="311">
        <f>VLOOKUP(D20,[3]Revenue_59!$A$4:$R$86,18,FALSE)</f>
        <v>1.3700000000000003</v>
      </c>
      <c r="AS20" s="311">
        <f t="shared" si="14"/>
        <v>221.32999999999998</v>
      </c>
      <c r="AT20" s="312">
        <f t="shared" si="15"/>
        <v>788.47</v>
      </c>
      <c r="AU20" s="313">
        <f t="shared" si="4"/>
        <v>8.4702159856926578</v>
      </c>
      <c r="AV20" s="314">
        <f>VLOOKUP(D20,[3]Revenue_59!$A$4:$X$85,21,FALSE)</f>
        <v>219.09</v>
      </c>
      <c r="AW20" s="314">
        <f>VLOOKUP(D20,[3]Revenue_59!$A$4:$X$85,24,FALSE)</f>
        <v>2.06</v>
      </c>
      <c r="AX20" s="314">
        <f t="shared" si="16"/>
        <v>221.15</v>
      </c>
      <c r="AY20" s="315">
        <f>VLOOKUP(D20,[3]Revenue_59!$A$4:$F$86,2,FALSE)</f>
        <v>151.54999999999998</v>
      </c>
      <c r="AZ20" s="315">
        <f>VLOOKUP(D20,[3]Revenue_59!$A$4:$F$86,5,FALSE)</f>
        <v>1.72</v>
      </c>
      <c r="BA20" s="315">
        <f t="shared" si="17"/>
        <v>153.26999999999998</v>
      </c>
      <c r="BB20" s="314">
        <f>VLOOKUP(D20,[3]Revenue_59!$A$4:$K$85,8,FALSE)</f>
        <v>227.20999999999998</v>
      </c>
      <c r="BC20" s="314">
        <f>VLOOKUP(D20,[3]Revenue_59!$A$4:$K$85,11,FALSE)</f>
        <v>1.63</v>
      </c>
      <c r="BD20" s="314">
        <f t="shared" si="18"/>
        <v>228.83999999999997</v>
      </c>
      <c r="BE20" s="315">
        <f>VLOOKUP(D20,[3]Revenue_59!$A$4:$Q$85,14,FALSE)</f>
        <v>231.17999999999995</v>
      </c>
      <c r="BF20" s="315">
        <f>VLOOKUP(D20,[3]Revenue_59!$A$4:$Q$85,17,FALSE)</f>
        <v>1.43</v>
      </c>
      <c r="BG20" s="315">
        <f t="shared" si="19"/>
        <v>232.60999999999996</v>
      </c>
      <c r="BH20" s="316">
        <f t="shared" si="20"/>
        <v>835.86999999999989</v>
      </c>
      <c r="BI20" s="317">
        <f t="shared" si="21"/>
        <v>6.0116428018821084</v>
      </c>
      <c r="BJ20" s="318">
        <f>VLOOKUP(D20,[4]รายได้ผู้เยียมเยือนชาวไทย!$C$6:$G$82,3,FALSE)</f>
        <v>221.42</v>
      </c>
      <c r="BK20" s="318">
        <f>VLOOKUP(D20,[4]รายได้ผู้เยียมเยือนชาวต่างชาติ!$C$6:$G$82,3,FALSE)</f>
        <v>2.04</v>
      </c>
      <c r="BL20" s="318">
        <f t="shared" si="22"/>
        <v>223.45999999999998</v>
      </c>
      <c r="BM20" s="319">
        <f>VLOOKUP(D20,[4]รายได้ผู้เยียมเยือนชาวไทย!$C$6:$N$82,6,FALSE)</f>
        <v>55.21</v>
      </c>
      <c r="BN20" s="319">
        <f>VLOOKUP(D20,[4]รายได้ผู้เยียมเยือนชาวต่างชาติ!$C$6:$N$82,6,FALSE)</f>
        <v>0.72</v>
      </c>
      <c r="BO20" s="319">
        <f t="shared" si="23"/>
        <v>55.93</v>
      </c>
      <c r="BP20" s="318">
        <f>VLOOKUP(D20,[4]รายได้ผู้เยียมเยือนชาวไทย!$C$6:$N$82,7,FALSE)</f>
        <v>51.47</v>
      </c>
      <c r="BQ20" s="318">
        <f>VLOOKUP(D20,[4]รายได้ผู้เยียมเยือนชาวต่างชาติ!$C$6:$N$82,7,FALSE)</f>
        <v>0.77</v>
      </c>
      <c r="BR20" s="318">
        <f t="shared" si="24"/>
        <v>52.24</v>
      </c>
      <c r="BS20" s="319">
        <f>VLOOKUP(D20,[4]รายได้ผู้เยียมเยือนชาวไทย!$C$6:$N$82,8,FALSE)</f>
        <v>54.73</v>
      </c>
      <c r="BT20" s="319">
        <f>VLOOKUP(D20,[4]รายได้ผู้เยียมเยือนชาวต่างชาติ!$C$6:$N$82,8,FALSE)</f>
        <v>0.32</v>
      </c>
      <c r="BU20" s="319">
        <f t="shared" si="25"/>
        <v>55.05</v>
      </c>
      <c r="BV20" s="318">
        <f>VLOOKUP(D20,[4]รายได้ผู้เยียมเยือนชาวไทย!$C$6:$N$82,9,FALSE)</f>
        <v>81.2</v>
      </c>
      <c r="BW20" s="318">
        <f>VLOOKUP(D20,[4]รายได้ผู้เยียมเยือนชาวต่างชาติ!$C$6:$N$82,9,FALSE)</f>
        <v>0.74</v>
      </c>
      <c r="BX20" s="318">
        <f t="shared" si="26"/>
        <v>81.94</v>
      </c>
      <c r="BY20" s="319">
        <f>VLOOKUP(D20,[4]รายได้ผู้เยียมเยือนชาวไทย!$C$6:$N$82,10,FALSE)</f>
        <v>78.319999999999993</v>
      </c>
      <c r="BZ20" s="319">
        <f>VLOOKUP(D20,[4]รายได้ผู้เยียมเยือนชาวต่างชาติ!$C$6:$N$82,10,FALSE)</f>
        <v>0.52</v>
      </c>
      <c r="CA20" s="319">
        <f t="shared" si="27"/>
        <v>78.839999999999989</v>
      </c>
      <c r="CB20" s="318">
        <f>VLOOKUP(D20,[4]รายได้ผู้เยียมเยือนชาวไทย!$C$6:$N$82,11,FALSE)</f>
        <v>76.709999999999994</v>
      </c>
      <c r="CC20" s="318">
        <f>VLOOKUP(D20,[4]รายได้ผู้เยียมเยือนชาวต่างชาติ!$C$6:$N$82,11,FALSE)</f>
        <v>0.42</v>
      </c>
      <c r="CD20" s="318">
        <f t="shared" si="28"/>
        <v>77.13</v>
      </c>
      <c r="CE20" s="318">
        <f>VLOOKUP(D20,[4]รายได้ผู้เยียมเยือนชาวไทย!$C$6:$N$82,12,FALSE)</f>
        <v>81.41</v>
      </c>
      <c r="CF20" s="318">
        <f>VLOOKUP(D20,[4]รายได้ผู้เยียมเยือนชาวต่างชาติ!$C$6:$N$82,12,FALSE)</f>
        <v>0.59</v>
      </c>
      <c r="CG20" s="318">
        <f t="shared" si="29"/>
        <v>82</v>
      </c>
      <c r="CH20" s="318">
        <f>VLOOKUP(D20,'[5]สถิติท่องเที่ยวฯ ส.ค. 60R2 '!$B$5:$X$88,20,FALSE)</f>
        <v>80.849999999999994</v>
      </c>
      <c r="CI20" s="318">
        <f>VLOOKUP(D20,'[5]สถิติท่องเที่ยวฯ ส.ค. 60R2 '!$B$5:$X$88,23,FALSE)</f>
        <v>0.48</v>
      </c>
      <c r="CJ20" s="318">
        <f t="shared" si="30"/>
        <v>81.33</v>
      </c>
      <c r="CK20" s="318">
        <f>VLOOKUP(D20,'[6]สถิติท่องเที่ยวฯ ก.ย. 60R1 '!$B$5:$W$88,20,FALSE)</f>
        <v>78.06</v>
      </c>
      <c r="CL20" s="318">
        <f>VLOOKUP(D20,'[6]สถิติท่องเที่ยวฯ ก.ย. 60R1 '!$B$5:$X$88,23,FALSE)</f>
        <v>0.47</v>
      </c>
      <c r="CM20" s="318">
        <f t="shared" si="31"/>
        <v>78.53</v>
      </c>
      <c r="CN20" s="320">
        <f t="shared" si="32"/>
        <v>866.45</v>
      </c>
      <c r="CO20" s="321">
        <f t="shared" si="33"/>
        <v>3.6584636366899348</v>
      </c>
    </row>
    <row r="21" spans="1:93" ht="41.25" customHeight="1">
      <c r="A21" s="300">
        <v>11</v>
      </c>
      <c r="B21" s="300" t="s">
        <v>67</v>
      </c>
      <c r="C21" s="322" t="s">
        <v>68</v>
      </c>
      <c r="D21" s="303" t="str">
        <f t="shared" si="5"/>
        <v>กำแพงเพชร</v>
      </c>
      <c r="E21" s="264" t="s">
        <v>69</v>
      </c>
      <c r="F21" s="304">
        <v>985.16000000000008</v>
      </c>
      <c r="G21" s="304">
        <v>1095.3744506484898</v>
      </c>
      <c r="H21" s="304">
        <v>1235.8475739932735</v>
      </c>
      <c r="I21" s="305">
        <v>1353.9397812351067</v>
      </c>
      <c r="J21" s="306">
        <f t="shared" si="0"/>
        <v>0.11187467076260675</v>
      </c>
      <c r="K21" s="306">
        <f t="shared" si="0"/>
        <v>0.128242103201896</v>
      </c>
      <c r="L21" s="306">
        <f t="shared" si="0"/>
        <v>9.5555641105685374E-2</v>
      </c>
      <c r="M21" s="307">
        <f t="shared" si="1"/>
        <v>0.11189080502339604</v>
      </c>
      <c r="N21" s="306">
        <f t="shared" si="2"/>
        <v>0.1</v>
      </c>
      <c r="O21" s="305">
        <v>0</v>
      </c>
      <c r="P21" s="305">
        <v>0</v>
      </c>
      <c r="Q21" s="305">
        <v>0</v>
      </c>
      <c r="R21" s="305">
        <v>0</v>
      </c>
      <c r="S21" s="305"/>
      <c r="T21" s="306">
        <f t="shared" si="3"/>
        <v>0.1</v>
      </c>
      <c r="U21" s="308">
        <f>VLOOKUP(D21,[1]รายได้ชาวไทย!A$4:Z$87,26,FALSE)</f>
        <v>398.55999999999995</v>
      </c>
      <c r="V21" s="308">
        <f>VLOOKUP(D21,[1]รายได้ชาวต่างประเทศ!$A$4:$Z$87,26,FALSE)</f>
        <v>8.7200000000000006</v>
      </c>
      <c r="W21" s="308">
        <f t="shared" si="6"/>
        <v>407.28</v>
      </c>
      <c r="X21" s="308">
        <f>VLOOKUP(D21,[1]รายได้ชาวไทย!$A$4:$S$87,4,FALSE)</f>
        <v>234.67000000000002</v>
      </c>
      <c r="Y21" s="308">
        <f>VLOOKUP(D21,[1]รายได้ชาวต่างประเทศ!$A$4:$Z$87,4,FALSE)</f>
        <v>9.8400000000000016</v>
      </c>
      <c r="Z21" s="308">
        <f t="shared" si="7"/>
        <v>244.51000000000002</v>
      </c>
      <c r="AA21" s="308">
        <f>VLOOKUP(D21,[1]รายได้ชาวไทย!$A$4:$S$87,11,FALSE)</f>
        <v>292.65999999999997</v>
      </c>
      <c r="AB21" s="308">
        <f>VLOOKUP(D21,[1]รายได้ชาวต่างประเทศ!$A$4:$Z$87,11,FALSE)</f>
        <v>10.110000000000001</v>
      </c>
      <c r="AC21" s="308">
        <f t="shared" si="8"/>
        <v>302.77</v>
      </c>
      <c r="AD21" s="308">
        <f>VLOOKUP(D21,[1]รายได้ชาวไทย!$A$4:$S$87,18,FALSE)</f>
        <v>132.51999999999998</v>
      </c>
      <c r="AE21" s="308">
        <f>VLOOKUP(D21,[1]รายได้ชาวต่างประเทศ!$A$4:$Z$87,18,FALSE)</f>
        <v>4.12</v>
      </c>
      <c r="AF21" s="308">
        <f t="shared" si="9"/>
        <v>136.63999999999999</v>
      </c>
      <c r="AG21" s="309">
        <f t="shared" si="10"/>
        <v>1091.1999999999998</v>
      </c>
      <c r="AH21" s="310">
        <f>VLOOKUP(D21,[2]รายได้!$B$6:$Y$83,21,FALSE)</f>
        <v>413.05999999999995</v>
      </c>
      <c r="AI21" s="310">
        <f>VLOOKUP(D21,[2]รายได้!$B$6:$Y$83,24,FALSE)</f>
        <v>7.8499999999999988</v>
      </c>
      <c r="AJ21" s="310">
        <f t="shared" si="11"/>
        <v>420.90999999999997</v>
      </c>
      <c r="AK21" s="311">
        <f>VLOOKUP(D21,[3]Revenue_59!$A$4:$C$85,3,FALSE)</f>
        <v>267.06000000000006</v>
      </c>
      <c r="AL21" s="311">
        <f>VLOOKUP(D21,[3]Revenue_59!$A$4:$F$86,6,FALSE)</f>
        <v>14.999999999999998</v>
      </c>
      <c r="AM21" s="311">
        <f t="shared" si="12"/>
        <v>282.06000000000006</v>
      </c>
      <c r="AN21" s="310">
        <f>VLOOKUP(D21,[3]Revenue_59!$A$4:$L$86,9,FALSE)</f>
        <v>338.02</v>
      </c>
      <c r="AO21" s="310">
        <f>VLOOKUP(D21,[3]Revenue_59!$A$4:$L$86,12,FALSE)</f>
        <v>11.710000000000003</v>
      </c>
      <c r="AP21" s="310">
        <f t="shared" si="13"/>
        <v>349.72999999999996</v>
      </c>
      <c r="AQ21" s="311">
        <f>VLOOKUP(D21,[3]Revenue_59!$A$4:$R$86,15,FALSE)</f>
        <v>162.38</v>
      </c>
      <c r="AR21" s="311">
        <f>VLOOKUP(D21,[3]Revenue_59!$A$4:$R$86,18,FALSE)</f>
        <v>4.57</v>
      </c>
      <c r="AS21" s="311">
        <f t="shared" si="14"/>
        <v>166.95</v>
      </c>
      <c r="AT21" s="312">
        <f t="shared" si="15"/>
        <v>1219.6500000000001</v>
      </c>
      <c r="AU21" s="313">
        <f t="shared" si="4"/>
        <v>11.771444281524953</v>
      </c>
      <c r="AV21" s="314">
        <f>VLOOKUP(D21,[3]Revenue_59!$A$4:$X$85,21,FALSE)</f>
        <v>445.60999999999996</v>
      </c>
      <c r="AW21" s="314">
        <f>VLOOKUP(D21,[3]Revenue_59!$A$4:$X$85,24,FALSE)</f>
        <v>8.23</v>
      </c>
      <c r="AX21" s="314">
        <f t="shared" si="16"/>
        <v>453.84</v>
      </c>
      <c r="AY21" s="315">
        <f>VLOOKUP(D21,[3]Revenue_59!$A$4:$F$86,2,FALSE)</f>
        <v>314.14000000000004</v>
      </c>
      <c r="AZ21" s="315">
        <f>VLOOKUP(D21,[3]Revenue_59!$A$4:$F$86,5,FALSE)</f>
        <v>16.32</v>
      </c>
      <c r="BA21" s="315">
        <f t="shared" si="17"/>
        <v>330.46000000000004</v>
      </c>
      <c r="BB21" s="314">
        <f>VLOOKUP(D21,[3]Revenue_59!$A$4:$K$85,8,FALSE)</f>
        <v>362.34000000000003</v>
      </c>
      <c r="BC21" s="314">
        <f>VLOOKUP(D21,[3]Revenue_59!$A$4:$K$85,11,FALSE)</f>
        <v>12.58</v>
      </c>
      <c r="BD21" s="314">
        <f t="shared" si="18"/>
        <v>374.92</v>
      </c>
      <c r="BE21" s="315">
        <f>VLOOKUP(D21,[3]Revenue_59!$A$4:$Q$85,14,FALSE)</f>
        <v>192.01</v>
      </c>
      <c r="BF21" s="315">
        <f>VLOOKUP(D21,[3]Revenue_59!$A$4:$Q$85,17,FALSE)</f>
        <v>5.1100000000000012</v>
      </c>
      <c r="BG21" s="315">
        <f t="shared" si="19"/>
        <v>197.12</v>
      </c>
      <c r="BH21" s="316">
        <f t="shared" si="20"/>
        <v>1356.3400000000001</v>
      </c>
      <c r="BI21" s="317">
        <f t="shared" si="21"/>
        <v>11.207313573566191</v>
      </c>
      <c r="BJ21" s="318">
        <f>VLOOKUP(D21,[4]รายได้ผู้เยียมเยือนชาวไทย!$C$6:$G$82,3,FALSE)</f>
        <v>485.46000000000004</v>
      </c>
      <c r="BK21" s="318">
        <f>VLOOKUP(D21,[4]รายได้ผู้เยียมเยือนชาวต่างชาติ!$C$6:$G$82,3,FALSE)</f>
        <v>9.01</v>
      </c>
      <c r="BL21" s="318">
        <f t="shared" si="22"/>
        <v>494.47</v>
      </c>
      <c r="BM21" s="319">
        <f>VLOOKUP(D21,[4]รายได้ผู้เยียมเยือนชาวไทย!$C$6:$N$82,6,FALSE)</f>
        <v>121.37</v>
      </c>
      <c r="BN21" s="319">
        <f>VLOOKUP(D21,[4]รายได้ผู้เยียมเยือนชาวต่างชาติ!$C$6:$N$82,6,FALSE)</f>
        <v>5.81</v>
      </c>
      <c r="BO21" s="319">
        <f t="shared" si="23"/>
        <v>127.18</v>
      </c>
      <c r="BP21" s="318">
        <f>VLOOKUP(D21,[4]รายได้ผู้เยียมเยือนชาวไทย!$C$6:$N$82,7,FALSE)</f>
        <v>105.6</v>
      </c>
      <c r="BQ21" s="318">
        <f>VLOOKUP(D21,[4]รายได้ผู้เยียมเยือนชาวต่างชาติ!$C$6:$N$82,7,FALSE)</f>
        <v>6.47</v>
      </c>
      <c r="BR21" s="318">
        <f t="shared" si="24"/>
        <v>112.07</v>
      </c>
      <c r="BS21" s="319">
        <f>VLOOKUP(D21,[4]รายได้ผู้เยียมเยือนชาวไทย!$C$6:$N$82,8,FALSE)</f>
        <v>104.46</v>
      </c>
      <c r="BT21" s="319">
        <f>VLOOKUP(D21,[4]รายได้ผู้เยียมเยือนชาวต่างชาติ!$C$6:$N$82,8,FALSE)</f>
        <v>4.91</v>
      </c>
      <c r="BU21" s="319">
        <f t="shared" si="25"/>
        <v>109.36999999999999</v>
      </c>
      <c r="BV21" s="318">
        <f>VLOOKUP(D21,[4]รายได้ผู้เยียมเยือนชาวไทย!$C$6:$N$82,9,FALSE)</f>
        <v>128.56</v>
      </c>
      <c r="BW21" s="318">
        <f>VLOOKUP(D21,[4]รายได้ผู้เยียมเยือนชาวต่างชาติ!$C$6:$N$82,9,FALSE)</f>
        <v>5.12</v>
      </c>
      <c r="BX21" s="318">
        <f t="shared" si="26"/>
        <v>133.68</v>
      </c>
      <c r="BY21" s="319">
        <f>VLOOKUP(D21,[4]รายได้ผู้เยียมเยือนชาวไทย!$C$6:$N$82,10,FALSE)</f>
        <v>121.12</v>
      </c>
      <c r="BZ21" s="319">
        <f>VLOOKUP(D21,[4]รายได้ผู้เยียมเยือนชาวต่างชาติ!$C$6:$N$82,10,FALSE)</f>
        <v>4</v>
      </c>
      <c r="CA21" s="319">
        <f t="shared" si="27"/>
        <v>125.12</v>
      </c>
      <c r="CB21" s="318">
        <f>VLOOKUP(D21,[4]รายได้ผู้เยียมเยือนชาวไทย!$C$6:$N$82,11,FALSE)</f>
        <v>115.18</v>
      </c>
      <c r="CC21" s="318">
        <f>VLOOKUP(D21,[4]รายได้ผู้เยียมเยือนชาวต่างชาติ!$C$6:$N$82,11,FALSE)</f>
        <v>3.65</v>
      </c>
      <c r="CD21" s="318">
        <f t="shared" si="28"/>
        <v>118.83000000000001</v>
      </c>
      <c r="CE21" s="318">
        <f>VLOOKUP(D21,[4]รายได้ผู้เยียมเยือนชาวไทย!$C$6:$N$82,12,FALSE)</f>
        <v>70.64</v>
      </c>
      <c r="CF21" s="318">
        <f>VLOOKUP(D21,[4]รายได้ผู้เยียมเยือนชาวต่างชาติ!$C$6:$N$82,12,FALSE)</f>
        <v>1.82</v>
      </c>
      <c r="CG21" s="318">
        <f t="shared" si="29"/>
        <v>72.459999999999994</v>
      </c>
      <c r="CH21" s="318">
        <f>VLOOKUP(D21,'[5]สถิติท่องเที่ยวฯ ส.ค. 60R2 '!$B$5:$X$88,20,FALSE)</f>
        <v>67.87</v>
      </c>
      <c r="CI21" s="318">
        <f>VLOOKUP(D21,'[5]สถิติท่องเที่ยวฯ ส.ค. 60R2 '!$B$5:$X$88,23,FALSE)</f>
        <v>1.81</v>
      </c>
      <c r="CJ21" s="318">
        <f t="shared" si="30"/>
        <v>69.680000000000007</v>
      </c>
      <c r="CK21" s="318">
        <f>VLOOKUP(D21,'[6]สถิติท่องเที่ยวฯ ก.ย. 60R1 '!$B$5:$W$88,20,FALSE)</f>
        <v>62.18</v>
      </c>
      <c r="CL21" s="318">
        <f>VLOOKUP(D21,'[6]สถิติท่องเที่ยวฯ ก.ย. 60R1 '!$B$5:$X$88,23,FALSE)</f>
        <v>1.9</v>
      </c>
      <c r="CM21" s="318">
        <f t="shared" si="31"/>
        <v>64.08</v>
      </c>
      <c r="CN21" s="320">
        <f t="shared" si="32"/>
        <v>1426.9399999999998</v>
      </c>
      <c r="CO21" s="321">
        <f t="shared" si="33"/>
        <v>5.2051845407493458</v>
      </c>
    </row>
    <row r="22" spans="1:93" ht="41.25" customHeight="1">
      <c r="A22" s="300">
        <v>12</v>
      </c>
      <c r="B22" s="300" t="s">
        <v>70</v>
      </c>
      <c r="C22" s="322" t="s">
        <v>71</v>
      </c>
      <c r="D22" s="303" t="str">
        <f t="shared" si="5"/>
        <v>ขอนแก่น</v>
      </c>
      <c r="E22" s="264" t="s">
        <v>66</v>
      </c>
      <c r="F22" s="304">
        <v>9193.8499999999985</v>
      </c>
      <c r="G22" s="304">
        <v>9696.3937315746771</v>
      </c>
      <c r="H22" s="304">
        <v>10687.37463752344</v>
      </c>
      <c r="I22" s="305">
        <v>13030.343844615401</v>
      </c>
      <c r="J22" s="306">
        <f t="shared" si="0"/>
        <v>5.4660858244878763E-2</v>
      </c>
      <c r="K22" s="306">
        <f t="shared" si="0"/>
        <v>0.10220097629924005</v>
      </c>
      <c r="L22" s="306">
        <f t="shared" si="0"/>
        <v>0.21922776047035733</v>
      </c>
      <c r="M22" s="307">
        <f t="shared" si="1"/>
        <v>0.1253631983381587</v>
      </c>
      <c r="N22" s="306">
        <f t="shared" si="2"/>
        <v>0.1</v>
      </c>
      <c r="O22" s="305">
        <v>0</v>
      </c>
      <c r="P22" s="305">
        <v>0</v>
      </c>
      <c r="Q22" s="305">
        <v>0</v>
      </c>
      <c r="R22" s="305">
        <v>0</v>
      </c>
      <c r="S22" s="305"/>
      <c r="T22" s="306">
        <f t="shared" si="3"/>
        <v>0.1</v>
      </c>
      <c r="U22" s="308">
        <f>VLOOKUP(D22,[1]รายได้ชาวไทย!A$4:Z$87,26,FALSE)</f>
        <v>2865.33</v>
      </c>
      <c r="V22" s="308">
        <f>VLOOKUP(D22,[1]รายได้ชาวต่างประเทศ!$A$4:$Z$87,26,FALSE)</f>
        <v>24.05</v>
      </c>
      <c r="W22" s="308">
        <f t="shared" si="6"/>
        <v>2889.38</v>
      </c>
      <c r="X22" s="308">
        <f>VLOOKUP(D22,[1]รายได้ชาวไทย!$A$4:$S$87,4,FALSE)</f>
        <v>2547.25</v>
      </c>
      <c r="Y22" s="308">
        <f>VLOOKUP(D22,[1]รายได้ชาวต่างประเทศ!$A$4:$Z$87,4,FALSE)</f>
        <v>38.019999999999996</v>
      </c>
      <c r="Z22" s="308">
        <f t="shared" si="7"/>
        <v>2585.27</v>
      </c>
      <c r="AA22" s="308">
        <f>VLOOKUP(D22,[1]รายได้ชาวไทย!$A$4:$S$87,11,FALSE)</f>
        <v>2144.31</v>
      </c>
      <c r="AB22" s="308">
        <f>VLOOKUP(D22,[1]รายได้ชาวต่างประเทศ!$A$4:$Z$87,11,FALSE)</f>
        <v>74.87</v>
      </c>
      <c r="AC22" s="308">
        <f t="shared" si="8"/>
        <v>2219.1799999999998</v>
      </c>
      <c r="AD22" s="308">
        <f>VLOOKUP(D22,[1]รายได้ชาวไทย!$A$4:$S$87,18,FALSE)</f>
        <v>2047.4499999999998</v>
      </c>
      <c r="AE22" s="308">
        <f>VLOOKUP(D22,[1]รายได้ชาวต่างประเทศ!$A$4:$Z$87,18,FALSE)</f>
        <v>57.180000000000007</v>
      </c>
      <c r="AF22" s="308">
        <f t="shared" si="9"/>
        <v>2104.6299999999997</v>
      </c>
      <c r="AG22" s="309">
        <f t="shared" si="10"/>
        <v>9798.4599999999991</v>
      </c>
      <c r="AH22" s="310">
        <f>VLOOKUP(D22,[2]รายได้!$B$6:$Y$83,21,FALSE)</f>
        <v>3008.37</v>
      </c>
      <c r="AI22" s="310">
        <f>VLOOKUP(D22,[2]รายได้!$B$6:$Y$83,24,FALSE)</f>
        <v>24.959999999999997</v>
      </c>
      <c r="AJ22" s="310">
        <f t="shared" si="11"/>
        <v>3033.33</v>
      </c>
      <c r="AK22" s="311">
        <f>VLOOKUP(D22,[3]Revenue_59!$A$4:$C$85,3,FALSE)</f>
        <v>2722.39</v>
      </c>
      <c r="AL22" s="311">
        <f>VLOOKUP(D22,[3]Revenue_59!$A$4:$F$86,6,FALSE)</f>
        <v>39.580000000000005</v>
      </c>
      <c r="AM22" s="311">
        <f t="shared" si="12"/>
        <v>2761.97</v>
      </c>
      <c r="AN22" s="310">
        <f>VLOOKUP(D22,[3]Revenue_59!$A$4:$L$86,9,FALSE)</f>
        <v>2360.2900000000004</v>
      </c>
      <c r="AO22" s="310">
        <f>VLOOKUP(D22,[3]Revenue_59!$A$4:$L$86,12,FALSE)</f>
        <v>78.38000000000001</v>
      </c>
      <c r="AP22" s="310">
        <f t="shared" si="13"/>
        <v>2438.6700000000005</v>
      </c>
      <c r="AQ22" s="311">
        <f>VLOOKUP(D22,[3]Revenue_59!$A$4:$R$86,15,FALSE)</f>
        <v>2304.6</v>
      </c>
      <c r="AR22" s="311">
        <f>VLOOKUP(D22,[3]Revenue_59!$A$4:$R$86,18,FALSE)</f>
        <v>63.400000000000006</v>
      </c>
      <c r="AS22" s="311">
        <f t="shared" si="14"/>
        <v>2368</v>
      </c>
      <c r="AT22" s="312">
        <f t="shared" si="15"/>
        <v>10601.97</v>
      </c>
      <c r="AU22" s="313">
        <f t="shared" si="4"/>
        <v>8.2003702622657055</v>
      </c>
      <c r="AV22" s="314">
        <f>VLOOKUP(D22,[3]Revenue_59!$A$4:$X$85,21,FALSE)</f>
        <v>3161.35</v>
      </c>
      <c r="AW22" s="314">
        <f>VLOOKUP(D22,[3]Revenue_59!$A$4:$X$85,24,FALSE)</f>
        <v>26.41</v>
      </c>
      <c r="AX22" s="314">
        <f t="shared" si="16"/>
        <v>3187.7599999999998</v>
      </c>
      <c r="AY22" s="315">
        <f>VLOOKUP(D22,[3]Revenue_59!$A$4:$F$86,2,FALSE)</f>
        <v>3594.05</v>
      </c>
      <c r="AZ22" s="315">
        <f>VLOOKUP(D22,[3]Revenue_59!$A$4:$F$86,5,FALSE)</f>
        <v>47.790000000000006</v>
      </c>
      <c r="BA22" s="315">
        <f t="shared" si="17"/>
        <v>3641.84</v>
      </c>
      <c r="BB22" s="314">
        <f>VLOOKUP(D22,[3]Revenue_59!$A$4:$K$85,8,FALSE)</f>
        <v>2825.8500000000004</v>
      </c>
      <c r="BC22" s="314">
        <f>VLOOKUP(D22,[3]Revenue_59!$A$4:$K$85,11,FALSE)</f>
        <v>92.21</v>
      </c>
      <c r="BD22" s="314">
        <f t="shared" si="18"/>
        <v>2918.0600000000004</v>
      </c>
      <c r="BE22" s="315">
        <f>VLOOKUP(D22,[3]Revenue_59!$A$4:$Q$85,14,FALSE)</f>
        <v>2816.08</v>
      </c>
      <c r="BF22" s="315">
        <f>VLOOKUP(D22,[3]Revenue_59!$A$4:$Q$85,17,FALSE)</f>
        <v>73.75</v>
      </c>
      <c r="BG22" s="315">
        <f t="shared" si="19"/>
        <v>2889.83</v>
      </c>
      <c r="BH22" s="316">
        <f t="shared" si="20"/>
        <v>12637.49</v>
      </c>
      <c r="BI22" s="317">
        <f t="shared" si="21"/>
        <v>19.199450668130552</v>
      </c>
      <c r="BJ22" s="318">
        <f>VLOOKUP(D22,[4]รายได้ผู้เยียมเยือนชาวไทย!$C$6:$G$82,3,FALSE)</f>
        <v>3641.98</v>
      </c>
      <c r="BK22" s="318">
        <f>VLOOKUP(D22,[4]รายได้ผู้เยียมเยือนชาวต่างชาติ!$C$6:$G$82,3,FALSE)</f>
        <v>30.679999999999996</v>
      </c>
      <c r="BL22" s="318">
        <f t="shared" si="22"/>
        <v>3672.66</v>
      </c>
      <c r="BM22" s="319">
        <f>VLOOKUP(D22,[4]รายได้ผู้เยียมเยือนชาวไทย!$C$6:$N$82,6,FALSE)</f>
        <v>1314.91</v>
      </c>
      <c r="BN22" s="319">
        <f>VLOOKUP(D22,[4]รายได้ผู้เยียมเยือนชาวต่างชาติ!$C$6:$N$82,6,FALSE)</f>
        <v>18.96</v>
      </c>
      <c r="BO22" s="319">
        <f t="shared" si="23"/>
        <v>1333.8700000000001</v>
      </c>
      <c r="BP22" s="318">
        <f>VLOOKUP(D22,[4]รายได้ผู้เยียมเยือนชาวไทย!$C$6:$N$82,7,FALSE)</f>
        <v>1235.1600000000001</v>
      </c>
      <c r="BQ22" s="318">
        <f>VLOOKUP(D22,[4]รายได้ผู้เยียมเยือนชาวต่างชาติ!$C$6:$N$82,7,FALSE)</f>
        <v>19.13</v>
      </c>
      <c r="BR22" s="318">
        <f t="shared" si="24"/>
        <v>1254.2900000000002</v>
      </c>
      <c r="BS22" s="319">
        <f>VLOOKUP(D22,[4]รายได้ผู้เยียมเยือนชาวไทย!$C$6:$N$82,8,FALSE)</f>
        <v>1366.08</v>
      </c>
      <c r="BT22" s="319">
        <f>VLOOKUP(D22,[4]รายได้ผู้เยียมเยือนชาวต่างชาติ!$C$6:$N$82,8,FALSE)</f>
        <v>13.95</v>
      </c>
      <c r="BU22" s="319">
        <f t="shared" si="25"/>
        <v>1380.03</v>
      </c>
      <c r="BV22" s="318">
        <f>VLOOKUP(D22,[4]รายได้ผู้เยียมเยือนชาวไทย!$C$6:$N$82,9,FALSE)</f>
        <v>1028.04</v>
      </c>
      <c r="BW22" s="318">
        <f>VLOOKUP(D22,[4]รายได้ผู้เยียมเยือนชาวต่างชาติ!$C$6:$N$82,9,FALSE)</f>
        <v>36.94</v>
      </c>
      <c r="BX22" s="318">
        <f t="shared" si="26"/>
        <v>1064.98</v>
      </c>
      <c r="BY22" s="319">
        <f>VLOOKUP(D22,[4]รายได้ผู้เยียมเยือนชาวไทย!$C$6:$N$82,10,FALSE)</f>
        <v>922.18</v>
      </c>
      <c r="BZ22" s="319">
        <f>VLOOKUP(D22,[4]รายได้ผู้เยียมเยือนชาวต่างชาติ!$C$6:$N$82,10,FALSE)</f>
        <v>27.6</v>
      </c>
      <c r="CA22" s="319">
        <f t="shared" si="27"/>
        <v>949.78</v>
      </c>
      <c r="CB22" s="318">
        <f>VLOOKUP(D22,[4]รายได้ผู้เยียมเยือนชาวไทย!$C$6:$N$82,11,FALSE)</f>
        <v>961.17</v>
      </c>
      <c r="CC22" s="318">
        <f>VLOOKUP(D22,[4]รายได้ผู้เยียมเยือนชาวต่างชาติ!$C$6:$N$82,11,FALSE)</f>
        <v>30.51</v>
      </c>
      <c r="CD22" s="318">
        <f t="shared" si="28"/>
        <v>991.68</v>
      </c>
      <c r="CE22" s="318">
        <f>VLOOKUP(D22,[4]รายได้ผู้เยียมเยือนชาวไทย!$C$6:$N$82,12,FALSE)</f>
        <v>985.62</v>
      </c>
      <c r="CF22" s="318">
        <f>VLOOKUP(D22,[4]รายได้ผู้เยียมเยือนชาวต่างชาติ!$C$6:$N$82,12,FALSE)</f>
        <v>27.84</v>
      </c>
      <c r="CG22" s="318">
        <f t="shared" si="29"/>
        <v>1013.46</v>
      </c>
      <c r="CH22" s="318">
        <f>VLOOKUP(D22,'[5]สถิติท่องเที่ยวฯ ส.ค. 60R2 '!$B$5:$X$88,20,FALSE)</f>
        <v>1015.57</v>
      </c>
      <c r="CI22" s="318">
        <f>VLOOKUP(D22,'[5]สถิติท่องเที่ยวฯ ส.ค. 60R2 '!$B$5:$X$88,23,FALSE)</f>
        <v>25.07</v>
      </c>
      <c r="CJ22" s="318">
        <f t="shared" si="30"/>
        <v>1040.6400000000001</v>
      </c>
      <c r="CK22" s="318">
        <f>VLOOKUP(D22,'[6]สถิติท่องเที่ยวฯ ก.ย. 60R1 '!$B$5:$W$88,20,FALSE)</f>
        <v>1001.8</v>
      </c>
      <c r="CL22" s="318">
        <f>VLOOKUP(D22,'[6]สถิติท่องเที่ยวฯ ก.ย. 60R1 '!$B$5:$X$88,23,FALSE)</f>
        <v>27.25</v>
      </c>
      <c r="CM22" s="318">
        <f t="shared" si="31"/>
        <v>1029.05</v>
      </c>
      <c r="CN22" s="320">
        <f t="shared" si="32"/>
        <v>13730.439999999999</v>
      </c>
      <c r="CO22" s="321">
        <f t="shared" si="33"/>
        <v>8.6484737079910552</v>
      </c>
    </row>
    <row r="23" spans="1:93" ht="41.25" customHeight="1">
      <c r="A23" s="300">
        <v>13</v>
      </c>
      <c r="B23" s="300" t="s">
        <v>72</v>
      </c>
      <c r="C23" s="322" t="s">
        <v>73</v>
      </c>
      <c r="D23" s="303" t="str">
        <f t="shared" si="5"/>
        <v>จันทบุรี</v>
      </c>
      <c r="E23" s="264" t="s">
        <v>74</v>
      </c>
      <c r="F23" s="304">
        <v>4544.95</v>
      </c>
      <c r="G23" s="304">
        <v>4764.0488616949096</v>
      </c>
      <c r="H23" s="304">
        <v>5387.3973786410552</v>
      </c>
      <c r="I23" s="305">
        <v>5726.671325927302</v>
      </c>
      <c r="J23" s="306">
        <f t="shared" si="0"/>
        <v>4.8207100561042437E-2</v>
      </c>
      <c r="K23" s="306">
        <f t="shared" si="0"/>
        <v>0.13084427449058034</v>
      </c>
      <c r="L23" s="306">
        <f t="shared" si="0"/>
        <v>6.2975482118942369E-2</v>
      </c>
      <c r="M23" s="307">
        <f t="shared" si="1"/>
        <v>8.0675619056855052E-2</v>
      </c>
      <c r="N23" s="306">
        <f t="shared" si="2"/>
        <v>8.0675619056855052E-2</v>
      </c>
      <c r="O23" s="305">
        <v>0</v>
      </c>
      <c r="P23" s="306">
        <v>1.4999999999999999E-2</v>
      </c>
      <c r="Q23" s="305">
        <v>0</v>
      </c>
      <c r="R23" s="305">
        <v>0</v>
      </c>
      <c r="S23" s="305"/>
      <c r="T23" s="306">
        <f t="shared" si="3"/>
        <v>9.5675619056855052E-2</v>
      </c>
      <c r="U23" s="308">
        <f>VLOOKUP(D23,[1]รายได้ชาวไทย!A$4:Z$87,26,FALSE)</f>
        <v>966.06999999999994</v>
      </c>
      <c r="V23" s="308">
        <f>VLOOKUP(D23,[1]รายได้ชาวต่างประเทศ!$A$4:$Z$87,26,FALSE)</f>
        <v>55.470000000000006</v>
      </c>
      <c r="W23" s="308">
        <f t="shared" si="6"/>
        <v>1021.54</v>
      </c>
      <c r="X23" s="308">
        <f>VLOOKUP(D23,[1]รายได้ชาวไทย!$A$4:$S$87,4,FALSE)</f>
        <v>1114.22</v>
      </c>
      <c r="Y23" s="308">
        <f>VLOOKUP(D23,[1]รายได้ชาวต่างประเทศ!$A$4:$Z$87,4,FALSE)</f>
        <v>87.189999999999984</v>
      </c>
      <c r="Z23" s="308">
        <f t="shared" si="7"/>
        <v>1201.4100000000001</v>
      </c>
      <c r="AA23" s="308">
        <f>VLOOKUP(D23,[1]รายได้ชาวไทย!$A$4:$S$87,11,FALSE)</f>
        <v>1381.91</v>
      </c>
      <c r="AB23" s="308">
        <f>VLOOKUP(D23,[1]รายได้ชาวต่างประเทศ!$A$4:$Z$87,11,FALSE)</f>
        <v>124.52</v>
      </c>
      <c r="AC23" s="308">
        <f t="shared" si="8"/>
        <v>1506.43</v>
      </c>
      <c r="AD23" s="308">
        <f>VLOOKUP(D23,[1]รายได้ชาวไทย!$A$4:$S$87,18,FALSE)</f>
        <v>881.83999999999992</v>
      </c>
      <c r="AE23" s="308">
        <f>VLOOKUP(D23,[1]รายได้ชาวต่างประเทศ!$A$4:$Z$87,18,FALSE)</f>
        <v>62.090000000000011</v>
      </c>
      <c r="AF23" s="308">
        <f t="shared" si="9"/>
        <v>943.93</v>
      </c>
      <c r="AG23" s="309">
        <f t="shared" si="10"/>
        <v>4673.3100000000004</v>
      </c>
      <c r="AH23" s="310">
        <f>VLOOKUP(D23,[2]รายได้!$B$6:$Y$83,21,FALSE)</f>
        <v>1024.26</v>
      </c>
      <c r="AI23" s="310">
        <f>VLOOKUP(D23,[2]รายได้!$B$6:$Y$83,24,FALSE)</f>
        <v>58.010000000000005</v>
      </c>
      <c r="AJ23" s="310">
        <f t="shared" si="11"/>
        <v>1082.27</v>
      </c>
      <c r="AK23" s="311">
        <f>VLOOKUP(D23,[3]Revenue_59!$A$4:$C$85,3,FALSE)</f>
        <v>1346.2199999999998</v>
      </c>
      <c r="AL23" s="311">
        <f>VLOOKUP(D23,[3]Revenue_59!$A$4:$F$86,6,FALSE)</f>
        <v>92.36999999999999</v>
      </c>
      <c r="AM23" s="311">
        <f t="shared" si="12"/>
        <v>1438.5899999999997</v>
      </c>
      <c r="AN23" s="310">
        <f>VLOOKUP(D23,[3]Revenue_59!$A$4:$L$86,9,FALSE)</f>
        <v>1573.68</v>
      </c>
      <c r="AO23" s="310">
        <f>VLOOKUP(D23,[3]Revenue_59!$A$4:$L$86,12,FALSE)</f>
        <v>136.61999999999998</v>
      </c>
      <c r="AP23" s="310">
        <f t="shared" si="13"/>
        <v>1710.3</v>
      </c>
      <c r="AQ23" s="311">
        <f>VLOOKUP(D23,[3]Revenue_59!$A$4:$R$86,15,FALSE)</f>
        <v>939.69</v>
      </c>
      <c r="AR23" s="311">
        <f>VLOOKUP(D23,[3]Revenue_59!$A$4:$R$86,18,FALSE)</f>
        <v>69.13</v>
      </c>
      <c r="AS23" s="311">
        <f t="shared" si="14"/>
        <v>1008.82</v>
      </c>
      <c r="AT23" s="312">
        <f t="shared" si="15"/>
        <v>5239.9799999999996</v>
      </c>
      <c r="AU23" s="313">
        <f t="shared" si="4"/>
        <v>12.125666818593226</v>
      </c>
      <c r="AV23" s="314">
        <f>VLOOKUP(D23,[3]Revenue_59!$A$4:$X$85,21,FALSE)</f>
        <v>1037.0899999999999</v>
      </c>
      <c r="AW23" s="314">
        <f>VLOOKUP(D23,[3]Revenue_59!$A$4:$X$85,24,FALSE)</f>
        <v>68.55</v>
      </c>
      <c r="AX23" s="314">
        <f t="shared" si="16"/>
        <v>1105.6399999999999</v>
      </c>
      <c r="AY23" s="315">
        <f>VLOOKUP(D23,[3]Revenue_59!$A$4:$F$86,2,FALSE)</f>
        <v>1447.3899999999999</v>
      </c>
      <c r="AZ23" s="315">
        <f>VLOOKUP(D23,[3]Revenue_59!$A$4:$F$86,5,FALSE)</f>
        <v>96.16</v>
      </c>
      <c r="BA23" s="315">
        <f t="shared" si="17"/>
        <v>1543.55</v>
      </c>
      <c r="BB23" s="314">
        <f>VLOOKUP(D23,[3]Revenue_59!$A$4:$K$85,8,FALSE)</f>
        <v>1685.6399999999999</v>
      </c>
      <c r="BC23" s="314">
        <f>VLOOKUP(D23,[3]Revenue_59!$A$4:$K$85,11,FALSE)</f>
        <v>149.15</v>
      </c>
      <c r="BD23" s="314">
        <f t="shared" si="18"/>
        <v>1834.79</v>
      </c>
      <c r="BE23" s="315">
        <f>VLOOKUP(D23,[3]Revenue_59!$A$4:$Q$85,14,FALSE)</f>
        <v>1071.7099999999998</v>
      </c>
      <c r="BF23" s="315">
        <f>VLOOKUP(D23,[3]Revenue_59!$A$4:$Q$85,17,FALSE)</f>
        <v>74.339999999999989</v>
      </c>
      <c r="BG23" s="315">
        <f t="shared" si="19"/>
        <v>1146.0499999999997</v>
      </c>
      <c r="BH23" s="316">
        <f t="shared" si="20"/>
        <v>5630.0299999999988</v>
      </c>
      <c r="BI23" s="317">
        <f t="shared" si="21"/>
        <v>7.4437307012622052</v>
      </c>
      <c r="BJ23" s="318">
        <f>VLOOKUP(D23,[4]รายได้ผู้เยียมเยือนชาวไทย!$C$6:$G$82,3,FALSE)</f>
        <v>1106.9899999999998</v>
      </c>
      <c r="BK23" s="318">
        <f>VLOOKUP(D23,[4]รายได้ผู้เยียมเยือนชาวต่างชาติ!$C$6:$G$82,3,FALSE)</f>
        <v>69.610000000000014</v>
      </c>
      <c r="BL23" s="318">
        <f t="shared" si="22"/>
        <v>1176.5999999999999</v>
      </c>
      <c r="BM23" s="319">
        <f>VLOOKUP(D23,[4]รายได้ผู้เยียมเยือนชาวไทย!$C$6:$N$82,6,FALSE)</f>
        <v>557.66</v>
      </c>
      <c r="BN23" s="319">
        <f>VLOOKUP(D23,[4]รายได้ผู้เยียมเยือนชาวต่างชาติ!$C$6:$N$82,6,FALSE)</f>
        <v>37.83</v>
      </c>
      <c r="BO23" s="319">
        <f t="shared" si="23"/>
        <v>595.49</v>
      </c>
      <c r="BP23" s="318">
        <f>VLOOKUP(D23,[4]รายได้ผู้เยียมเยือนชาวไทย!$C$6:$N$82,7,FALSE)</f>
        <v>471.5</v>
      </c>
      <c r="BQ23" s="318">
        <f>VLOOKUP(D23,[4]รายได้ผู้เยียมเยือนชาวต่างชาติ!$C$6:$N$82,7,FALSE)</f>
        <v>33.44</v>
      </c>
      <c r="BR23" s="318">
        <f t="shared" si="24"/>
        <v>504.94</v>
      </c>
      <c r="BS23" s="319">
        <f>VLOOKUP(D23,[4]รายได้ผู้เยียมเยือนชาวไทย!$C$6:$N$82,8,FALSE)</f>
        <v>518</v>
      </c>
      <c r="BT23" s="319">
        <f>VLOOKUP(D23,[4]รายได้ผู้เยียมเยือนชาวต่างชาติ!$C$6:$N$82,8,FALSE)</f>
        <v>30.82</v>
      </c>
      <c r="BU23" s="319">
        <f t="shared" si="25"/>
        <v>548.82000000000005</v>
      </c>
      <c r="BV23" s="318">
        <f>VLOOKUP(D23,[4]รายได้ผู้เยียมเยือนชาวไทย!$C$6:$N$82,9,FALSE)</f>
        <v>608.11</v>
      </c>
      <c r="BW23" s="318">
        <f>VLOOKUP(D23,[4]รายได้ผู้เยียมเยือนชาวต่างชาติ!$C$6:$N$82,9,FALSE)</f>
        <v>54.22</v>
      </c>
      <c r="BX23" s="318">
        <f t="shared" si="26"/>
        <v>662.33</v>
      </c>
      <c r="BY23" s="319">
        <f>VLOOKUP(D23,[4]รายได้ผู้เยียมเยือนชาวไทย!$C$6:$N$82,10,FALSE)</f>
        <v>635.12</v>
      </c>
      <c r="BZ23" s="319">
        <f>VLOOKUP(D23,[4]รายได้ผู้เยียมเยือนชาวต่างชาติ!$C$6:$N$82,10,FALSE)</f>
        <v>48.69</v>
      </c>
      <c r="CA23" s="319">
        <f t="shared" si="27"/>
        <v>683.81</v>
      </c>
      <c r="CB23" s="318">
        <f>VLOOKUP(D23,[4]รายได้ผู้เยียมเยือนชาวไทย!$C$6:$N$82,11,FALSE)</f>
        <v>590.25</v>
      </c>
      <c r="CC23" s="318">
        <f>VLOOKUP(D23,[4]รายได้ผู้เยียมเยือนชาวต่างชาติ!$C$6:$N$82,11,FALSE)</f>
        <v>59.38</v>
      </c>
      <c r="CD23" s="318">
        <f t="shared" si="28"/>
        <v>649.63</v>
      </c>
      <c r="CE23" s="318">
        <f>VLOOKUP(D23,[4]รายได้ผู้เยียมเยือนชาวไทย!$C$6:$N$82,12,FALSE)</f>
        <v>402.42</v>
      </c>
      <c r="CF23" s="318">
        <f>VLOOKUP(D23,[4]รายได้ผู้เยียมเยือนชาวต่างชาติ!$C$6:$N$82,12,FALSE)</f>
        <v>28.25</v>
      </c>
      <c r="CG23" s="318">
        <f t="shared" si="29"/>
        <v>430.67</v>
      </c>
      <c r="CH23" s="318">
        <f>VLOOKUP(D23,'[5]สถิติท่องเที่ยวฯ ส.ค. 60R2 '!$B$5:$X$88,20,FALSE)</f>
        <v>393.45</v>
      </c>
      <c r="CI23" s="318">
        <f>VLOOKUP(D23,'[5]สถิติท่องเที่ยวฯ ส.ค. 60R2 '!$B$5:$X$88,23,FALSE)</f>
        <v>24.73</v>
      </c>
      <c r="CJ23" s="318">
        <f t="shared" si="30"/>
        <v>418.18</v>
      </c>
      <c r="CK23" s="318">
        <f>VLOOKUP(D23,'[6]สถิติท่องเที่ยวฯ ก.ย. 60R1 '!$B$5:$W$88,20,FALSE)</f>
        <v>386</v>
      </c>
      <c r="CL23" s="318">
        <f>VLOOKUP(D23,'[6]สถิติท่องเที่ยวฯ ก.ย. 60R1 '!$B$5:$X$88,23,FALSE)</f>
        <v>28.91</v>
      </c>
      <c r="CM23" s="318">
        <f t="shared" si="31"/>
        <v>414.91</v>
      </c>
      <c r="CN23" s="320">
        <f t="shared" si="32"/>
        <v>6085.38</v>
      </c>
      <c r="CO23" s="321">
        <f t="shared" si="33"/>
        <v>8.0878787502020657</v>
      </c>
    </row>
    <row r="24" spans="1:93" ht="41.25" customHeight="1">
      <c r="A24" s="300">
        <v>14</v>
      </c>
      <c r="B24" s="300" t="s">
        <v>75</v>
      </c>
      <c r="C24" s="322" t="s">
        <v>76</v>
      </c>
      <c r="D24" s="303" t="str">
        <f t="shared" si="5"/>
        <v>ฉะเชิงเทรา</v>
      </c>
      <c r="E24" s="264" t="s">
        <v>77</v>
      </c>
      <c r="F24" s="304">
        <v>3693.06</v>
      </c>
      <c r="G24" s="304">
        <v>3726.7549200481885</v>
      </c>
      <c r="H24" s="304">
        <v>3938.7273936566021</v>
      </c>
      <c r="I24" s="305">
        <v>4132.6569879801609</v>
      </c>
      <c r="J24" s="306">
        <f t="shared" si="0"/>
        <v>9.1238485289133076E-3</v>
      </c>
      <c r="K24" s="306">
        <f t="shared" si="0"/>
        <v>5.6878565442578841E-2</v>
      </c>
      <c r="L24" s="306">
        <f t="shared" si="0"/>
        <v>4.9236612474345458E-2</v>
      </c>
      <c r="M24" s="307">
        <f t="shared" si="1"/>
        <v>3.8413008815279204E-2</v>
      </c>
      <c r="N24" s="306">
        <f t="shared" si="2"/>
        <v>3.8413008815279204E-2</v>
      </c>
      <c r="O24" s="305">
        <v>0</v>
      </c>
      <c r="P24" s="305">
        <v>0</v>
      </c>
      <c r="Q24" s="305">
        <v>0</v>
      </c>
      <c r="R24" s="306">
        <v>1.4999999999999999E-2</v>
      </c>
      <c r="S24" s="305"/>
      <c r="T24" s="306">
        <f t="shared" si="3"/>
        <v>5.3413008815279203E-2</v>
      </c>
      <c r="U24" s="308">
        <f>VLOOKUP(D24,[1]รายได้ชาวไทย!A$4:Z$87,26,FALSE)</f>
        <v>1121.9000000000001</v>
      </c>
      <c r="V24" s="308">
        <f>VLOOKUP(D24,[1]รายได้ชาวต่างประเทศ!$A$4:$Z$87,26,FALSE)</f>
        <v>17.009999999999998</v>
      </c>
      <c r="W24" s="308">
        <f t="shared" si="6"/>
        <v>1138.9100000000001</v>
      </c>
      <c r="X24" s="308">
        <f>VLOOKUP(D24,[1]รายได้ชาวไทย!$A$4:$S$87,4,FALSE)</f>
        <v>623.36</v>
      </c>
      <c r="Y24" s="308">
        <f>VLOOKUP(D24,[1]รายได้ชาวต่างประเทศ!$A$4:$Z$87,4,FALSE)</f>
        <v>8.84</v>
      </c>
      <c r="Z24" s="308">
        <f t="shared" si="7"/>
        <v>632.20000000000005</v>
      </c>
      <c r="AA24" s="308">
        <f>VLOOKUP(D24,[1]รายได้ชาวไทย!$A$4:$S$87,11,FALSE)</f>
        <v>1114.7399999999998</v>
      </c>
      <c r="AB24" s="308">
        <f>VLOOKUP(D24,[1]รายได้ชาวต่างประเทศ!$A$4:$Z$87,11,FALSE)</f>
        <v>7.04</v>
      </c>
      <c r="AC24" s="308">
        <f t="shared" si="8"/>
        <v>1121.7799999999997</v>
      </c>
      <c r="AD24" s="308">
        <f>VLOOKUP(D24,[1]รายได้ชาวไทย!$A$4:$S$87,18,FALSE)</f>
        <v>843.21</v>
      </c>
      <c r="AE24" s="308">
        <f>VLOOKUP(D24,[1]รายได้ชาวต่างประเทศ!$A$4:$Z$87,18,FALSE)</f>
        <v>11.480000000000002</v>
      </c>
      <c r="AF24" s="308">
        <f t="shared" si="9"/>
        <v>854.69</v>
      </c>
      <c r="AG24" s="309">
        <f t="shared" si="10"/>
        <v>3747.58</v>
      </c>
      <c r="AH24" s="310">
        <f>VLOOKUP(D24,[2]รายได้!$B$6:$Y$83,21,FALSE)</f>
        <v>1154.6200000000001</v>
      </c>
      <c r="AI24" s="310">
        <f>VLOOKUP(D24,[2]รายได้!$B$6:$Y$83,24,FALSE)</f>
        <v>18.329999999999995</v>
      </c>
      <c r="AJ24" s="310">
        <f t="shared" si="11"/>
        <v>1172.95</v>
      </c>
      <c r="AK24" s="311">
        <f>VLOOKUP(D24,[3]Revenue_59!$A$4:$C$85,3,FALSE)</f>
        <v>650.89</v>
      </c>
      <c r="AL24" s="311">
        <f>VLOOKUP(D24,[3]Revenue_59!$A$4:$F$86,6,FALSE)</f>
        <v>9.17</v>
      </c>
      <c r="AM24" s="311">
        <f t="shared" si="12"/>
        <v>660.06</v>
      </c>
      <c r="AN24" s="310">
        <f>VLOOKUP(D24,[3]Revenue_59!$A$4:$L$86,9,FALSE)</f>
        <v>1139.8499999999999</v>
      </c>
      <c r="AO24" s="310">
        <f>VLOOKUP(D24,[3]Revenue_59!$A$4:$L$86,12,FALSE)</f>
        <v>7.1800000000000006</v>
      </c>
      <c r="AP24" s="310">
        <f t="shared" si="13"/>
        <v>1147.03</v>
      </c>
      <c r="AQ24" s="311">
        <f>VLOOKUP(D24,[3]Revenue_59!$A$4:$R$86,15,FALSE)</f>
        <v>926.69999999999982</v>
      </c>
      <c r="AR24" s="311">
        <f>VLOOKUP(D24,[3]Revenue_59!$A$4:$R$86,18,FALSE)</f>
        <v>12.469999999999999</v>
      </c>
      <c r="AS24" s="311">
        <f t="shared" si="14"/>
        <v>939.16999999999985</v>
      </c>
      <c r="AT24" s="312">
        <f t="shared" si="15"/>
        <v>3919.21</v>
      </c>
      <c r="AU24" s="313">
        <f t="shared" si="4"/>
        <v>4.5797554688625759</v>
      </c>
      <c r="AV24" s="314">
        <f>VLOOKUP(D24,[3]Revenue_59!$A$4:$X$85,21,FALSE)</f>
        <v>1219.29</v>
      </c>
      <c r="AW24" s="314">
        <f>VLOOKUP(D24,[3]Revenue_59!$A$4:$X$85,24,FALSE)</f>
        <v>18.78</v>
      </c>
      <c r="AX24" s="314">
        <f t="shared" si="16"/>
        <v>1238.07</v>
      </c>
      <c r="AY24" s="315">
        <f>VLOOKUP(D24,[3]Revenue_59!$A$4:$F$86,2,FALSE)</f>
        <v>662.34</v>
      </c>
      <c r="AZ24" s="315">
        <f>VLOOKUP(D24,[3]Revenue_59!$A$4:$F$86,5,FALSE)</f>
        <v>9.81</v>
      </c>
      <c r="BA24" s="315">
        <f t="shared" si="17"/>
        <v>672.15</v>
      </c>
      <c r="BB24" s="314">
        <f>VLOOKUP(D24,[3]Revenue_59!$A$4:$K$85,8,FALSE)</f>
        <v>1204.23</v>
      </c>
      <c r="BC24" s="314">
        <f>VLOOKUP(D24,[3]Revenue_59!$A$4:$K$85,11,FALSE)</f>
        <v>7.26</v>
      </c>
      <c r="BD24" s="314">
        <f t="shared" si="18"/>
        <v>1211.49</v>
      </c>
      <c r="BE24" s="315">
        <f>VLOOKUP(D24,[3]Revenue_59!$A$4:$Q$85,14,FALSE)</f>
        <v>1023.67</v>
      </c>
      <c r="BF24" s="315">
        <f>VLOOKUP(D24,[3]Revenue_59!$A$4:$Q$85,17,FALSE)</f>
        <v>13.51</v>
      </c>
      <c r="BG24" s="315">
        <f t="shared" si="19"/>
        <v>1037.18</v>
      </c>
      <c r="BH24" s="316">
        <f t="shared" si="20"/>
        <v>4158.8900000000003</v>
      </c>
      <c r="BI24" s="317">
        <f t="shared" si="21"/>
        <v>6.1155181784084114</v>
      </c>
      <c r="BJ24" s="318">
        <f>VLOOKUP(D24,[4]รายได้ผู้เยียมเยือนชาวไทย!$C$6:$G$82,3,FALSE)</f>
        <v>1300.49</v>
      </c>
      <c r="BK24" s="318">
        <f>VLOOKUP(D24,[4]รายได้ผู้เยียมเยือนชาวต่างชาติ!$C$6:$G$82,3,FALSE)</f>
        <v>19.099999999999998</v>
      </c>
      <c r="BL24" s="318">
        <f t="shared" si="22"/>
        <v>1319.59</v>
      </c>
      <c r="BM24" s="319">
        <f>VLOOKUP(D24,[4]รายได้ผู้เยียมเยือนชาวไทย!$C$6:$N$82,6,FALSE)</f>
        <v>249.04</v>
      </c>
      <c r="BN24" s="319">
        <f>VLOOKUP(D24,[4]รายได้ผู้เยียมเยือนชาวต่างชาติ!$C$6:$N$82,6,FALSE)</f>
        <v>3.97</v>
      </c>
      <c r="BO24" s="319">
        <f t="shared" si="23"/>
        <v>253.01</v>
      </c>
      <c r="BP24" s="318">
        <f>VLOOKUP(D24,[4]รายได้ผู้เยียมเยือนชาวไทย!$C$6:$N$82,7,FALSE)</f>
        <v>236.36</v>
      </c>
      <c r="BQ24" s="318">
        <f>VLOOKUP(D24,[4]รายได้ผู้เยียมเยือนชาวต่างชาติ!$C$6:$N$82,7,FALSE)</f>
        <v>3.78</v>
      </c>
      <c r="BR24" s="318">
        <f t="shared" si="24"/>
        <v>240.14000000000001</v>
      </c>
      <c r="BS24" s="319">
        <f>VLOOKUP(D24,[4]รายได้ผู้เยียมเยือนชาวไทย!$C$6:$N$82,8,FALSE)</f>
        <v>235.35</v>
      </c>
      <c r="BT24" s="319">
        <f>VLOOKUP(D24,[4]รายได้ผู้เยียมเยือนชาวต่างชาติ!$C$6:$N$82,8,FALSE)</f>
        <v>2.97</v>
      </c>
      <c r="BU24" s="319">
        <f t="shared" si="25"/>
        <v>238.32</v>
      </c>
      <c r="BV24" s="318">
        <f>VLOOKUP(D24,[4]รายได้ผู้เยียมเยือนชาวไทย!$C$6:$N$82,9,FALSE)</f>
        <v>426.83</v>
      </c>
      <c r="BW24" s="318">
        <f>VLOOKUP(D24,[4]รายได้ผู้เยียมเยือนชาวต่างชาติ!$C$6:$N$82,9,FALSE)</f>
        <v>2.86</v>
      </c>
      <c r="BX24" s="318">
        <f t="shared" si="26"/>
        <v>429.69</v>
      </c>
      <c r="BY24" s="319">
        <f>VLOOKUP(D24,[4]รายได้ผู้เยียมเยือนชาวไทย!$C$6:$N$82,10,FALSE)</f>
        <v>425.93</v>
      </c>
      <c r="BZ24" s="319">
        <f>VLOOKUP(D24,[4]รายได้ผู้เยียมเยือนชาวต่างชาติ!$C$6:$N$82,10,FALSE)</f>
        <v>2.37</v>
      </c>
      <c r="CA24" s="319">
        <f t="shared" si="27"/>
        <v>428.3</v>
      </c>
      <c r="CB24" s="318">
        <f>VLOOKUP(D24,[4]รายได้ผู้เยียมเยือนชาวไทย!$C$6:$N$82,11,FALSE)</f>
        <v>438.27</v>
      </c>
      <c r="CC24" s="318">
        <f>VLOOKUP(D24,[4]รายได้ผู้เยียมเยือนชาวต่างชาติ!$C$6:$N$82,11,FALSE)</f>
        <v>2.7</v>
      </c>
      <c r="CD24" s="318">
        <f t="shared" si="28"/>
        <v>440.96999999999997</v>
      </c>
      <c r="CE24" s="318">
        <f>VLOOKUP(D24,[4]รายได้ผู้เยียมเยือนชาวไทย!$C$6:$N$82,12,FALSE)</f>
        <v>385.37</v>
      </c>
      <c r="CF24" s="318">
        <f>VLOOKUP(D24,[4]รายได้ผู้เยียมเยือนชาวต่างชาติ!$C$6:$N$82,12,FALSE)</f>
        <v>5.13</v>
      </c>
      <c r="CG24" s="318">
        <f t="shared" si="29"/>
        <v>390.5</v>
      </c>
      <c r="CH24" s="318">
        <f>VLOOKUP(D24,'[5]สถิติท่องเที่ยวฯ ส.ค. 60R2 '!$B$5:$X$88,20,FALSE)</f>
        <v>373.68</v>
      </c>
      <c r="CI24" s="318">
        <f>VLOOKUP(D24,'[5]สถิติท่องเที่ยวฯ ส.ค. 60R2 '!$B$5:$X$88,23,FALSE)</f>
        <v>4.9000000000000004</v>
      </c>
      <c r="CJ24" s="318">
        <f t="shared" si="30"/>
        <v>378.58</v>
      </c>
      <c r="CK24" s="318">
        <f>VLOOKUP(D24,'[6]สถิติท่องเที่ยวฯ ก.ย. 60R1 '!$B$5:$W$88,20,FALSE)</f>
        <v>360.5</v>
      </c>
      <c r="CL24" s="318">
        <f>VLOOKUP(D24,'[6]สถิติท่องเที่ยวฯ ก.ย. 60R1 '!$B$5:$X$88,23,FALSE)</f>
        <v>4.78</v>
      </c>
      <c r="CM24" s="318">
        <f t="shared" si="31"/>
        <v>365.28</v>
      </c>
      <c r="CN24" s="320">
        <f t="shared" si="32"/>
        <v>4484.38</v>
      </c>
      <c r="CO24" s="321">
        <f t="shared" si="33"/>
        <v>7.8263671316144396</v>
      </c>
    </row>
    <row r="25" spans="1:93" ht="41.25" customHeight="1">
      <c r="A25" s="300">
        <v>15</v>
      </c>
      <c r="B25" s="300" t="s">
        <v>78</v>
      </c>
      <c r="C25" s="322" t="s">
        <v>79</v>
      </c>
      <c r="D25" s="303" t="str">
        <f t="shared" si="5"/>
        <v>ชลบุรี</v>
      </c>
      <c r="E25" s="264" t="s">
        <v>74</v>
      </c>
      <c r="F25" s="304">
        <v>109415.85</v>
      </c>
      <c r="G25" s="304">
        <v>128907.21727934778</v>
      </c>
      <c r="H25" s="304">
        <v>167466.9002819187</v>
      </c>
      <c r="I25" s="305">
        <v>238903.95146799943</v>
      </c>
      <c r="J25" s="306">
        <f t="shared" si="0"/>
        <v>0.17814025371413533</v>
      </c>
      <c r="K25" s="306">
        <f t="shared" si="0"/>
        <v>0.29912741750533905</v>
      </c>
      <c r="L25" s="306">
        <f t="shared" si="0"/>
        <v>0.42657415325548809</v>
      </c>
      <c r="M25" s="307">
        <f t="shared" si="1"/>
        <v>0.30128060815832081</v>
      </c>
      <c r="N25" s="306">
        <f t="shared" si="2"/>
        <v>0.1</v>
      </c>
      <c r="O25" s="306">
        <v>1.4999999999999999E-2</v>
      </c>
      <c r="P25" s="305">
        <v>0</v>
      </c>
      <c r="Q25" s="305">
        <v>0</v>
      </c>
      <c r="R25" s="306">
        <v>1.4999999999999999E-2</v>
      </c>
      <c r="S25" s="324">
        <v>1.4999999999999999E-2</v>
      </c>
      <c r="T25" s="306">
        <f t="shared" si="3"/>
        <v>0.115</v>
      </c>
      <c r="U25" s="308">
        <f>VLOOKUP(D25,[1]รายได้ชาวไทย!A$4:Z$87,26,FALSE)</f>
        <v>8335.4499999999989</v>
      </c>
      <c r="V25" s="308">
        <f>VLOOKUP(D25,[1]รายได้ชาวต่างประเทศ!$A$4:$Z$87,26,FALSE)</f>
        <v>25494.160000000003</v>
      </c>
      <c r="W25" s="308">
        <f t="shared" si="6"/>
        <v>33829.61</v>
      </c>
      <c r="X25" s="308">
        <f>VLOOKUP(D25,[1]รายได้ชาวไทย!$A$4:$S$87,4,FALSE)</f>
        <v>4306.18</v>
      </c>
      <c r="Y25" s="308">
        <f>VLOOKUP(D25,[1]รายได้ชาวต่างประเทศ!$A$4:$Z$87,4,FALSE)</f>
        <v>24414.639999999999</v>
      </c>
      <c r="Z25" s="308">
        <f t="shared" si="7"/>
        <v>28720.82</v>
      </c>
      <c r="AA25" s="308">
        <f>VLOOKUP(D25,[1]รายได้ชาวไทย!$A$4:$S$87,11,FALSE)</f>
        <v>6089.82</v>
      </c>
      <c r="AB25" s="308">
        <f>VLOOKUP(D25,[1]รายได้ชาวต่างประเทศ!$A$4:$Z$87,11,FALSE)</f>
        <v>19913.349999999999</v>
      </c>
      <c r="AC25" s="308">
        <f t="shared" si="8"/>
        <v>26003.17</v>
      </c>
      <c r="AD25" s="308">
        <f>VLOOKUP(D25,[1]รายได้ชาวไทย!$A$4:$S$87,18,FALSE)</f>
        <v>4600.79</v>
      </c>
      <c r="AE25" s="308">
        <f>VLOOKUP(D25,[1]รายได้ชาวต่างประเทศ!$A$4:$Z$87,18,FALSE)</f>
        <v>12765.88</v>
      </c>
      <c r="AF25" s="308">
        <f t="shared" si="9"/>
        <v>17366.669999999998</v>
      </c>
      <c r="AG25" s="309">
        <f t="shared" si="10"/>
        <v>105920.27</v>
      </c>
      <c r="AH25" s="310">
        <f>VLOOKUP(D25,[2]รายได้!$B$6:$Y$83,21,FALSE)</f>
        <v>8317.08</v>
      </c>
      <c r="AI25" s="310">
        <f>VLOOKUP(D25,[2]รายได้!$B$6:$Y$83,24,FALSE)</f>
        <v>27684.36</v>
      </c>
      <c r="AJ25" s="310">
        <f t="shared" si="11"/>
        <v>36001.440000000002</v>
      </c>
      <c r="AK25" s="311">
        <f>VLOOKUP(D25,[3]Revenue_59!$A$4:$C$85,3,FALSE)</f>
        <v>4865.3500000000004</v>
      </c>
      <c r="AL25" s="311">
        <f>VLOOKUP(D25,[3]Revenue_59!$A$4:$F$86,6,FALSE)</f>
        <v>29853.97</v>
      </c>
      <c r="AM25" s="311">
        <f t="shared" si="12"/>
        <v>34719.32</v>
      </c>
      <c r="AN25" s="310">
        <f>VLOOKUP(D25,[3]Revenue_59!$A$4:$L$86,9,FALSE)</f>
        <v>7463.6</v>
      </c>
      <c r="AO25" s="310">
        <f>VLOOKUP(D25,[3]Revenue_59!$A$4:$L$86,12,FALSE)</f>
        <v>26679.63</v>
      </c>
      <c r="AP25" s="310">
        <f t="shared" si="13"/>
        <v>34143.230000000003</v>
      </c>
      <c r="AQ25" s="311">
        <f>VLOOKUP(D25,[3]Revenue_59!$A$4:$R$86,15,FALSE)</f>
        <v>5281.7800000000007</v>
      </c>
      <c r="AR25" s="311">
        <f>VLOOKUP(D25,[3]Revenue_59!$A$4:$R$86,18,FALSE)</f>
        <v>15884.470000000001</v>
      </c>
      <c r="AS25" s="311">
        <f t="shared" si="14"/>
        <v>21166.25</v>
      </c>
      <c r="AT25" s="312">
        <f t="shared" si="15"/>
        <v>126030.24000000002</v>
      </c>
      <c r="AU25" s="313">
        <f t="shared" si="4"/>
        <v>18.985950470103614</v>
      </c>
      <c r="AV25" s="314">
        <f>VLOOKUP(D25,[3]Revenue_59!$A$4:$X$85,21,FALSE)</f>
        <v>8900.1500000000015</v>
      </c>
      <c r="AW25" s="314">
        <f>VLOOKUP(D25,[3]Revenue_59!$A$4:$X$85,24,FALSE)</f>
        <v>35009.349999999991</v>
      </c>
      <c r="AX25" s="314">
        <f t="shared" si="16"/>
        <v>43909.499999999993</v>
      </c>
      <c r="AY25" s="315">
        <f>VLOOKUP(D25,[3]Revenue_59!$A$4:$F$86,2,FALSE)</f>
        <v>9679.619999999999</v>
      </c>
      <c r="AZ25" s="315">
        <f>VLOOKUP(D25,[3]Revenue_59!$A$4:$F$86,5,FALSE)</f>
        <v>48807.709999999992</v>
      </c>
      <c r="BA25" s="315">
        <f t="shared" si="17"/>
        <v>58487.329999999987</v>
      </c>
      <c r="BB25" s="314">
        <f>VLOOKUP(D25,[3]Revenue_59!$A$4:$K$85,8,FALSE)</f>
        <v>11426.51</v>
      </c>
      <c r="BC25" s="314">
        <f>VLOOKUP(D25,[3]Revenue_59!$A$4:$K$85,11,FALSE)</f>
        <v>42221.98</v>
      </c>
      <c r="BD25" s="314">
        <f t="shared" si="18"/>
        <v>53648.490000000005</v>
      </c>
      <c r="BE25" s="315">
        <f>VLOOKUP(D25,[3]Revenue_59!$A$4:$Q$85,14,FALSE)</f>
        <v>8733.94</v>
      </c>
      <c r="BF25" s="315">
        <f>VLOOKUP(D25,[3]Revenue_59!$A$4:$Q$85,17,FALSE)</f>
        <v>23009.16</v>
      </c>
      <c r="BG25" s="315">
        <f t="shared" si="19"/>
        <v>31743.1</v>
      </c>
      <c r="BH25" s="316">
        <f t="shared" si="20"/>
        <v>187788.42</v>
      </c>
      <c r="BI25" s="317">
        <f t="shared" si="21"/>
        <v>49.002667931125089</v>
      </c>
      <c r="BJ25" s="318">
        <f>VLOOKUP(D25,[4]รายได้ผู้เยียมเยือนชาวไทย!$C$6:$G$82,3,FALSE)</f>
        <v>14174.1</v>
      </c>
      <c r="BK25" s="318">
        <f>VLOOKUP(D25,[4]รายได้ผู้เยียมเยือนชาวต่างชาติ!$C$6:$G$82,3,FALSE)</f>
        <v>48218.860000000008</v>
      </c>
      <c r="BL25" s="318">
        <f t="shared" si="22"/>
        <v>62392.960000000006</v>
      </c>
      <c r="BM25" s="319">
        <f>VLOOKUP(D25,[4]รายได้ผู้เยียมเยือนชาวไทย!$C$6:$N$82,6,FALSE)</f>
        <v>3683.72</v>
      </c>
      <c r="BN25" s="319">
        <f>VLOOKUP(D25,[4]รายได้ผู้เยียมเยือนชาวต่างชาติ!$C$6:$N$82,6,FALSE)</f>
        <v>15845.39</v>
      </c>
      <c r="BO25" s="319">
        <f t="shared" si="23"/>
        <v>19529.11</v>
      </c>
      <c r="BP25" s="318">
        <f>VLOOKUP(D25,[4]รายได้ผู้เยียมเยือนชาวไทย!$C$6:$N$82,7,FALSE)</f>
        <v>3478.41</v>
      </c>
      <c r="BQ25" s="318">
        <f>VLOOKUP(D25,[4]รายได้ผู้เยียมเยือนชาวต่างชาติ!$C$6:$N$82,7,FALSE)</f>
        <v>17794.23</v>
      </c>
      <c r="BR25" s="318">
        <f t="shared" si="24"/>
        <v>21272.639999999999</v>
      </c>
      <c r="BS25" s="319">
        <f>VLOOKUP(D25,[4]รายได้ผู้เยียมเยือนชาวไทย!$C$6:$N$82,8,FALSE)</f>
        <v>3318.62</v>
      </c>
      <c r="BT25" s="319">
        <f>VLOOKUP(D25,[4]รายได้ผู้เยียมเยือนชาวต่างชาติ!$C$6:$N$82,8,FALSE)</f>
        <v>14916.85</v>
      </c>
      <c r="BU25" s="319">
        <f t="shared" si="25"/>
        <v>18235.47</v>
      </c>
      <c r="BV25" s="318">
        <f>VLOOKUP(D25,[4]รายได้ผู้เยียมเยือนชาวไทย!$C$6:$N$82,9,FALSE)</f>
        <v>3518.13</v>
      </c>
      <c r="BW25" s="318">
        <f>VLOOKUP(D25,[4]รายได้ผู้เยียมเยือนชาวต่างชาติ!$C$6:$N$82,9,FALSE)</f>
        <v>19020.39</v>
      </c>
      <c r="BX25" s="318">
        <f t="shared" si="26"/>
        <v>22538.52</v>
      </c>
      <c r="BY25" s="319">
        <f>VLOOKUP(D25,[4]รายได้ผู้เยียมเยือนชาวไทย!$C$6:$N$82,10,FALSE)</f>
        <v>4435.47</v>
      </c>
      <c r="BZ25" s="319">
        <f>VLOOKUP(D25,[4]รายได้ผู้เยียมเยือนชาวต่างชาติ!$C$6:$N$82,10,FALSE)</f>
        <v>15658.52</v>
      </c>
      <c r="CA25" s="319">
        <f t="shared" si="27"/>
        <v>20093.990000000002</v>
      </c>
      <c r="CB25" s="318">
        <f>VLOOKUP(D25,[4]รายได้ผู้เยียมเยือนชาวไทย!$C$6:$N$82,11,FALSE)</f>
        <v>4630.63</v>
      </c>
      <c r="CC25" s="318">
        <f>VLOOKUP(D25,[4]รายได้ผู้เยียมเยือนชาวต่างชาติ!$C$6:$N$82,11,FALSE)</f>
        <v>14052.43</v>
      </c>
      <c r="CD25" s="318">
        <f t="shared" si="28"/>
        <v>18683.060000000001</v>
      </c>
      <c r="CE25" s="318">
        <f>VLOOKUP(D25,[4]รายได้ผู้เยียมเยือนชาวไทย!$C$6:$N$82,12,FALSE)</f>
        <v>3054.95</v>
      </c>
      <c r="CF25" s="318">
        <f>VLOOKUP(D25,[4]รายได้ผู้เยียมเยือนชาวต่างชาติ!$C$6:$N$82,12,FALSE)</f>
        <v>9494.61</v>
      </c>
      <c r="CG25" s="318">
        <f t="shared" si="29"/>
        <v>12549.560000000001</v>
      </c>
      <c r="CH25" s="318">
        <f>VLOOKUP(D25,'[5]สถิติท่องเที่ยวฯ ส.ค. 60R2 '!$B$5:$X$88,20,FALSE)</f>
        <v>3342.53</v>
      </c>
      <c r="CI25" s="318">
        <f>VLOOKUP(D25,'[5]สถิติท่องเที่ยวฯ ส.ค. 60R2 '!$B$5:$X$88,23,FALSE)</f>
        <v>9568.18</v>
      </c>
      <c r="CJ25" s="318">
        <f t="shared" si="30"/>
        <v>12910.710000000001</v>
      </c>
      <c r="CK25" s="318">
        <f>VLOOKUP(D25,'[6]สถิติท่องเที่ยวฯ ก.ย. 60R1 '!$B$5:$W$88,20,FALSE)</f>
        <v>3210.61</v>
      </c>
      <c r="CL25" s="318">
        <f>VLOOKUP(D25,'[6]สถิติท่องเที่ยวฯ ก.ย. 60R1 '!$B$5:$X$88,23,FALSE)</f>
        <v>8996.7199999999993</v>
      </c>
      <c r="CM25" s="318">
        <f t="shared" si="31"/>
        <v>12207.33</v>
      </c>
      <c r="CN25" s="320">
        <f t="shared" si="32"/>
        <v>220413.34999999998</v>
      </c>
      <c r="CO25" s="321">
        <f t="shared" si="33"/>
        <v>17.373238456343561</v>
      </c>
    </row>
    <row r="26" spans="1:93" ht="41.25" customHeight="1">
      <c r="A26" s="300">
        <v>16</v>
      </c>
      <c r="B26" s="300" t="s">
        <v>80</v>
      </c>
      <c r="C26" s="322" t="s">
        <v>81</v>
      </c>
      <c r="D26" s="303" t="str">
        <f t="shared" si="5"/>
        <v>ชัยนาท</v>
      </c>
      <c r="E26" s="264" t="s">
        <v>82</v>
      </c>
      <c r="F26" s="304">
        <v>548.65</v>
      </c>
      <c r="G26" s="304">
        <v>701.9474016822553</v>
      </c>
      <c r="H26" s="304">
        <v>966.83914594022099</v>
      </c>
      <c r="I26" s="305">
        <v>1076.3541603055378</v>
      </c>
      <c r="J26" s="306">
        <f t="shared" ref="J26:L57" si="34">(G26-F26)/F26</f>
        <v>0.27940836905541844</v>
      </c>
      <c r="K26" s="306">
        <f t="shared" si="34"/>
        <v>0.37736694177247204</v>
      </c>
      <c r="L26" s="306">
        <f t="shared" si="34"/>
        <v>0.11327118355227214</v>
      </c>
      <c r="M26" s="307">
        <f t="shared" si="1"/>
        <v>0.25668216479338751</v>
      </c>
      <c r="N26" s="306">
        <f t="shared" si="2"/>
        <v>0.1</v>
      </c>
      <c r="O26" s="305">
        <v>0</v>
      </c>
      <c r="P26" s="305">
        <v>0</v>
      </c>
      <c r="Q26" s="305">
        <v>0</v>
      </c>
      <c r="R26" s="305">
        <v>0</v>
      </c>
      <c r="S26" s="305"/>
      <c r="T26" s="306">
        <f t="shared" si="3"/>
        <v>0.1</v>
      </c>
      <c r="U26" s="308">
        <f>VLOOKUP(D26,[1]รายได้ชาวไทย!A$4:Z$87,26,FALSE)</f>
        <v>198.93</v>
      </c>
      <c r="V26" s="308">
        <f>VLOOKUP(D26,[1]รายได้ชาวต่างประเทศ!$A$4:$Z$87,26,FALSE)</f>
        <v>1.1300000000000001</v>
      </c>
      <c r="W26" s="308">
        <f t="shared" si="6"/>
        <v>200.06</v>
      </c>
      <c r="X26" s="308">
        <f>VLOOKUP(D26,[1]รายได้ชาวไทย!$A$4:$S$87,4,FALSE)</f>
        <v>144.91</v>
      </c>
      <c r="Y26" s="308">
        <f>VLOOKUP(D26,[1]รายได้ชาวต่างประเทศ!$A$4:$Z$87,4,FALSE)</f>
        <v>1.1800000000000002</v>
      </c>
      <c r="Z26" s="308">
        <f t="shared" si="7"/>
        <v>146.09</v>
      </c>
      <c r="AA26" s="308">
        <f>VLOOKUP(D26,[1]รายได้ชาวไทย!$A$4:$S$87,11,FALSE)</f>
        <v>174.94</v>
      </c>
      <c r="AB26" s="308">
        <f>VLOOKUP(D26,[1]รายได้ชาวต่างประเทศ!$A$4:$Z$87,11,FALSE)</f>
        <v>0.84000000000000008</v>
      </c>
      <c r="AC26" s="308">
        <f t="shared" si="8"/>
        <v>175.78</v>
      </c>
      <c r="AD26" s="308">
        <f>VLOOKUP(D26,[1]รายได้ชาวไทย!$A$4:$S$87,18,FALSE)</f>
        <v>146.54</v>
      </c>
      <c r="AE26" s="308">
        <f>VLOOKUP(D26,[1]รายได้ชาวต่างประเทศ!$A$4:$Z$87,18,FALSE)</f>
        <v>1.1100000000000001</v>
      </c>
      <c r="AF26" s="308">
        <f t="shared" si="9"/>
        <v>147.65</v>
      </c>
      <c r="AG26" s="309">
        <f t="shared" si="10"/>
        <v>669.57999999999993</v>
      </c>
      <c r="AH26" s="310">
        <f>VLOOKUP(D26,[2]รายได้!$B$6:$Y$83,21,FALSE)</f>
        <v>213.56</v>
      </c>
      <c r="AI26" s="310">
        <f>VLOOKUP(D26,[2]รายได้!$B$6:$Y$83,24,FALSE)</f>
        <v>1.27</v>
      </c>
      <c r="AJ26" s="310">
        <f t="shared" si="11"/>
        <v>214.83</v>
      </c>
      <c r="AK26" s="311">
        <f>VLOOKUP(D26,[3]Revenue_59!$A$4:$C$85,3,FALSE)</f>
        <v>217.04999999999998</v>
      </c>
      <c r="AL26" s="311">
        <f>VLOOKUP(D26,[3]Revenue_59!$A$4:$F$86,6,FALSE)</f>
        <v>1.57</v>
      </c>
      <c r="AM26" s="311">
        <f t="shared" si="12"/>
        <v>218.61999999999998</v>
      </c>
      <c r="AN26" s="310">
        <f>VLOOKUP(D26,[3]Revenue_59!$A$4:$L$86,9,FALSE)</f>
        <v>289.66000000000003</v>
      </c>
      <c r="AO26" s="310">
        <f>VLOOKUP(D26,[3]Revenue_59!$A$4:$L$86,12,FALSE)</f>
        <v>1.35</v>
      </c>
      <c r="AP26" s="310">
        <f t="shared" si="13"/>
        <v>291.01000000000005</v>
      </c>
      <c r="AQ26" s="311">
        <f>VLOOKUP(D26,[3]Revenue_59!$A$4:$R$86,15,FALSE)</f>
        <v>238.33999999999997</v>
      </c>
      <c r="AR26" s="311">
        <f>VLOOKUP(D26,[3]Revenue_59!$A$4:$R$86,18,FALSE)</f>
        <v>1.6300000000000001</v>
      </c>
      <c r="AS26" s="311">
        <f t="shared" si="14"/>
        <v>239.96999999999997</v>
      </c>
      <c r="AT26" s="312">
        <f t="shared" si="15"/>
        <v>964.43000000000006</v>
      </c>
      <c r="AU26" s="313">
        <f t="shared" si="4"/>
        <v>44.035066758266403</v>
      </c>
      <c r="AV26" s="314">
        <f>VLOOKUP(D26,[3]Revenue_59!$A$4:$X$85,21,FALSE)</f>
        <v>272.01</v>
      </c>
      <c r="AW26" s="314">
        <f>VLOOKUP(D26,[3]Revenue_59!$A$4:$X$85,24,FALSE)</f>
        <v>1.65</v>
      </c>
      <c r="AX26" s="314">
        <f t="shared" si="16"/>
        <v>273.65999999999997</v>
      </c>
      <c r="AY26" s="315">
        <f>VLOOKUP(D26,[3]Revenue_59!$A$4:$F$86,2,FALSE)</f>
        <v>232.85</v>
      </c>
      <c r="AZ26" s="315">
        <f>VLOOKUP(D26,[3]Revenue_59!$A$4:$F$86,5,FALSE)</f>
        <v>1.64</v>
      </c>
      <c r="BA26" s="315">
        <f t="shared" si="17"/>
        <v>234.48999999999998</v>
      </c>
      <c r="BB26" s="314">
        <f>VLOOKUP(D26,[3]Revenue_59!$A$4:$K$85,8,FALSE)</f>
        <v>317.12</v>
      </c>
      <c r="BC26" s="314">
        <f>VLOOKUP(D26,[3]Revenue_59!$A$4:$K$85,11,FALSE)</f>
        <v>1.4300000000000002</v>
      </c>
      <c r="BD26" s="314">
        <f t="shared" si="18"/>
        <v>318.55</v>
      </c>
      <c r="BE26" s="315">
        <f>VLOOKUP(D26,[3]Revenue_59!$A$4:$Q$85,14,FALSE)</f>
        <v>261.20999999999998</v>
      </c>
      <c r="BF26" s="315">
        <f>VLOOKUP(D26,[3]Revenue_59!$A$4:$Q$85,17,FALSE)</f>
        <v>1.7899999999999998</v>
      </c>
      <c r="BG26" s="315">
        <f t="shared" si="19"/>
        <v>263</v>
      </c>
      <c r="BH26" s="316">
        <f t="shared" si="20"/>
        <v>1089.7</v>
      </c>
      <c r="BI26" s="317">
        <f t="shared" si="21"/>
        <v>12.989019420797772</v>
      </c>
      <c r="BJ26" s="318">
        <f>VLOOKUP(D26,[4]รายได้ผู้เยียมเยือนชาวไทย!$C$6:$G$82,3,FALSE)</f>
        <v>290.11</v>
      </c>
      <c r="BK26" s="318">
        <f>VLOOKUP(D26,[4]รายได้ผู้เยียมเยือนชาวต่างชาติ!$C$6:$G$82,3,FALSE)</f>
        <v>1.71</v>
      </c>
      <c r="BL26" s="318">
        <f t="shared" si="22"/>
        <v>291.82</v>
      </c>
      <c r="BM26" s="319">
        <f>VLOOKUP(D26,[4]รายได้ผู้เยียมเยือนชาวไทย!$C$6:$N$82,6,FALSE)</f>
        <v>80.180000000000007</v>
      </c>
      <c r="BN26" s="319">
        <f>VLOOKUP(D26,[4]รายได้ผู้เยียมเยือนชาวต่างชาติ!$C$6:$N$82,6,FALSE)</f>
        <v>0.69</v>
      </c>
      <c r="BO26" s="319">
        <f t="shared" si="23"/>
        <v>80.87</v>
      </c>
      <c r="BP26" s="318">
        <f>VLOOKUP(D26,[4]รายได้ผู้เยียมเยือนชาวไทย!$C$6:$N$82,7,FALSE)</f>
        <v>78.599999999999994</v>
      </c>
      <c r="BQ26" s="318">
        <f>VLOOKUP(D26,[4]รายได้ผู้เยียมเยือนชาวต่างชาติ!$C$6:$N$82,7,FALSE)</f>
        <v>0.59</v>
      </c>
      <c r="BR26" s="318">
        <f t="shared" si="24"/>
        <v>79.19</v>
      </c>
      <c r="BS26" s="319">
        <f>VLOOKUP(D26,[4]รายได้ผู้เยียมเยือนชาวไทย!$C$6:$N$82,8,FALSE)</f>
        <v>85.71</v>
      </c>
      <c r="BT26" s="319">
        <f>VLOOKUP(D26,[4]รายได้ผู้เยียมเยือนชาวต่างชาติ!$C$6:$N$82,8,FALSE)</f>
        <v>0.46</v>
      </c>
      <c r="BU26" s="319">
        <f t="shared" si="25"/>
        <v>86.169999999999987</v>
      </c>
      <c r="BV26" s="318">
        <f>VLOOKUP(D26,[4]รายได้ผู้เยียมเยือนชาวไทย!$C$6:$N$82,9,FALSE)</f>
        <v>114.4</v>
      </c>
      <c r="BW26" s="318">
        <f>VLOOKUP(D26,[4]รายได้ผู้เยียมเยือนชาวต่างชาติ!$C$6:$N$82,9,FALSE)</f>
        <v>0.72</v>
      </c>
      <c r="BX26" s="318">
        <f t="shared" si="26"/>
        <v>115.12</v>
      </c>
      <c r="BY26" s="319">
        <f>VLOOKUP(D26,[4]รายได้ผู้เยียมเยือนชาวไทย!$C$6:$N$82,10,FALSE)</f>
        <v>114.39</v>
      </c>
      <c r="BZ26" s="319">
        <f>VLOOKUP(D26,[4]รายได้ผู้เยียมเยือนชาวต่างชาติ!$C$6:$N$82,10,FALSE)</f>
        <v>0.38</v>
      </c>
      <c r="CA26" s="319">
        <f t="shared" si="27"/>
        <v>114.77</v>
      </c>
      <c r="CB26" s="318">
        <f>VLOOKUP(D26,[4]รายได้ผู้เยียมเยือนชาวไทย!$C$6:$N$82,11,FALSE)</f>
        <v>107.74</v>
      </c>
      <c r="CC26" s="318">
        <f>VLOOKUP(D26,[4]รายได้ผู้เยียมเยือนชาวต่างชาติ!$C$6:$N$82,11,FALSE)</f>
        <v>0.51</v>
      </c>
      <c r="CD26" s="318">
        <f t="shared" si="28"/>
        <v>108.25</v>
      </c>
      <c r="CE26" s="318">
        <f>VLOOKUP(D26,[4]รายได้ผู้เยียมเยือนชาวไทย!$C$6:$N$82,12,FALSE)</f>
        <v>99.47</v>
      </c>
      <c r="CF26" s="318">
        <f>VLOOKUP(D26,[4]รายได้ผู้เยียมเยือนชาวต่างชาติ!$C$6:$N$82,12,FALSE)</f>
        <v>0.74</v>
      </c>
      <c r="CG26" s="318">
        <f t="shared" si="29"/>
        <v>100.21</v>
      </c>
      <c r="CH26" s="318">
        <f>VLOOKUP(D26,'[5]สถิติท่องเที่ยวฯ ส.ค. 60R2 '!$B$5:$X$88,20,FALSE)</f>
        <v>90.1</v>
      </c>
      <c r="CI26" s="318">
        <f>VLOOKUP(D26,'[5]สถิติท่องเที่ยวฯ ส.ค. 60R2 '!$B$5:$X$88,23,FALSE)</f>
        <v>0.6</v>
      </c>
      <c r="CJ26" s="318">
        <f t="shared" si="30"/>
        <v>90.699999999999989</v>
      </c>
      <c r="CK26" s="318">
        <f>VLOOKUP(D26,'[6]สถิติท่องเที่ยวฯ ก.ย. 60R1 '!$B$5:$W$88,20,FALSE)</f>
        <v>89.31</v>
      </c>
      <c r="CL26" s="318">
        <f>VLOOKUP(D26,'[6]สถิติท่องเที่ยวฯ ก.ย. 60R1 '!$B$5:$X$88,23,FALSE)</f>
        <v>0.6</v>
      </c>
      <c r="CM26" s="318">
        <f t="shared" si="31"/>
        <v>89.91</v>
      </c>
      <c r="CN26" s="320">
        <f t="shared" si="32"/>
        <v>1157.01</v>
      </c>
      <c r="CO26" s="321">
        <f t="shared" si="33"/>
        <v>6.1769294301183759</v>
      </c>
    </row>
    <row r="27" spans="1:93" ht="41.25" customHeight="1">
      <c r="A27" s="300">
        <v>17</v>
      </c>
      <c r="B27" s="300" t="s">
        <v>83</v>
      </c>
      <c r="C27" s="322" t="s">
        <v>84</v>
      </c>
      <c r="D27" s="303" t="str">
        <f t="shared" si="5"/>
        <v>ชัยภูมิ</v>
      </c>
      <c r="E27" s="264" t="s">
        <v>85</v>
      </c>
      <c r="F27" s="304">
        <v>1210.8200000000002</v>
      </c>
      <c r="G27" s="304">
        <v>1275.0201537581595</v>
      </c>
      <c r="H27" s="304">
        <v>1413.8219708958807</v>
      </c>
      <c r="I27" s="305">
        <v>1606.5487168973571</v>
      </c>
      <c r="J27" s="306">
        <f t="shared" si="34"/>
        <v>5.3022046016880563E-2</v>
      </c>
      <c r="K27" s="306">
        <f t="shared" si="34"/>
        <v>0.10886244952960056</v>
      </c>
      <c r="L27" s="306">
        <f t="shared" si="34"/>
        <v>0.13631613454086683</v>
      </c>
      <c r="M27" s="307">
        <f t="shared" si="1"/>
        <v>9.940021002911599E-2</v>
      </c>
      <c r="N27" s="306">
        <f t="shared" si="2"/>
        <v>9.940021002911599E-2</v>
      </c>
      <c r="O27" s="305">
        <v>0</v>
      </c>
      <c r="P27" s="305">
        <v>0</v>
      </c>
      <c r="Q27" s="306">
        <v>1.4999999999999999E-2</v>
      </c>
      <c r="R27" s="306">
        <v>1.4999999999999999E-2</v>
      </c>
      <c r="S27" s="324">
        <v>1.4999999999999999E-2</v>
      </c>
      <c r="T27" s="306">
        <f t="shared" si="3"/>
        <v>0.114400210029116</v>
      </c>
      <c r="U27" s="308">
        <f>VLOOKUP(D27,[1]รายได้ชาวไทย!A$4:Z$87,26,FALSE)</f>
        <v>330.66999999999996</v>
      </c>
      <c r="V27" s="308">
        <f>VLOOKUP(D27,[1]รายได้ชาวต่างประเทศ!$A$4:$Z$87,26,FALSE)</f>
        <v>3.7900000000000005</v>
      </c>
      <c r="W27" s="308">
        <f t="shared" si="6"/>
        <v>334.46</v>
      </c>
      <c r="X27" s="308">
        <f>VLOOKUP(D27,[1]รายได้ชาวไทย!$A$4:$S$87,4,FALSE)</f>
        <v>225.45</v>
      </c>
      <c r="Y27" s="308">
        <f>VLOOKUP(D27,[1]รายได้ชาวต่างประเทศ!$A$4:$Z$87,4,FALSE)</f>
        <v>2.8800000000000003</v>
      </c>
      <c r="Z27" s="308">
        <f t="shared" si="7"/>
        <v>228.32999999999998</v>
      </c>
      <c r="AA27" s="308">
        <f>VLOOKUP(D27,[1]รายได้ชาวไทย!$A$4:$S$87,11,FALSE)</f>
        <v>321.18999999999994</v>
      </c>
      <c r="AB27" s="308">
        <f>VLOOKUP(D27,[1]รายได้ชาวต่างประเทศ!$A$4:$Z$87,11,FALSE)</f>
        <v>4.46</v>
      </c>
      <c r="AC27" s="308">
        <f t="shared" si="8"/>
        <v>325.64999999999992</v>
      </c>
      <c r="AD27" s="308">
        <f>VLOOKUP(D27,[1]รายได้ชาวไทย!$A$4:$S$87,18,FALSE)</f>
        <v>388.44</v>
      </c>
      <c r="AE27" s="308">
        <f>VLOOKUP(D27,[1]รายได้ชาวต่างประเทศ!$A$4:$Z$87,18,FALSE)</f>
        <v>3.4400000000000004</v>
      </c>
      <c r="AF27" s="308">
        <f t="shared" si="9"/>
        <v>391.88</v>
      </c>
      <c r="AG27" s="309">
        <f t="shared" si="10"/>
        <v>1280.3199999999997</v>
      </c>
      <c r="AH27" s="310">
        <f>VLOOKUP(D27,[2]รายได้!$B$6:$Y$83,21,FALSE)</f>
        <v>348.54</v>
      </c>
      <c r="AI27" s="310">
        <f>VLOOKUP(D27,[2]รายได้!$B$6:$Y$83,24,FALSE)</f>
        <v>3.97</v>
      </c>
      <c r="AJ27" s="310">
        <f t="shared" si="11"/>
        <v>352.51000000000005</v>
      </c>
      <c r="AK27" s="311">
        <f>VLOOKUP(D27,[3]Revenue_59!$A$4:$C$85,3,FALSE)</f>
        <v>274.69</v>
      </c>
      <c r="AL27" s="311">
        <f>VLOOKUP(D27,[3]Revenue_59!$A$4:$F$86,6,FALSE)</f>
        <v>3.0699999999999994</v>
      </c>
      <c r="AM27" s="311">
        <f t="shared" si="12"/>
        <v>277.76</v>
      </c>
      <c r="AN27" s="310">
        <f>VLOOKUP(D27,[3]Revenue_59!$A$4:$L$86,9,FALSE)</f>
        <v>345.84000000000003</v>
      </c>
      <c r="AO27" s="310">
        <f>VLOOKUP(D27,[3]Revenue_59!$A$4:$L$86,12,FALSE)</f>
        <v>4.7</v>
      </c>
      <c r="AP27" s="310">
        <f t="shared" si="13"/>
        <v>350.54</v>
      </c>
      <c r="AQ27" s="311">
        <f>VLOOKUP(D27,[3]Revenue_59!$A$4:$R$86,15,FALSE)</f>
        <v>422.84999999999997</v>
      </c>
      <c r="AR27" s="311">
        <f>VLOOKUP(D27,[3]Revenue_59!$A$4:$R$86,18,FALSE)</f>
        <v>3.7500000000000004</v>
      </c>
      <c r="AS27" s="311">
        <f t="shared" si="14"/>
        <v>426.59999999999997</v>
      </c>
      <c r="AT27" s="312">
        <f t="shared" si="15"/>
        <v>1407.4099999999999</v>
      </c>
      <c r="AU27" s="313">
        <f t="shared" si="4"/>
        <v>9.926424643839054</v>
      </c>
      <c r="AV27" s="314">
        <f>VLOOKUP(D27,[3]Revenue_59!$A$4:$X$85,21,FALSE)</f>
        <v>408.4</v>
      </c>
      <c r="AW27" s="314">
        <f>VLOOKUP(D27,[3]Revenue_59!$A$4:$X$85,24,FALSE)</f>
        <v>4.55</v>
      </c>
      <c r="AX27" s="314">
        <f t="shared" si="16"/>
        <v>412.95</v>
      </c>
      <c r="AY27" s="315">
        <f>VLOOKUP(D27,[3]Revenue_59!$A$4:$F$86,2,FALSE)</f>
        <v>317.58000000000004</v>
      </c>
      <c r="AZ27" s="315">
        <f>VLOOKUP(D27,[3]Revenue_59!$A$4:$F$86,5,FALSE)</f>
        <v>3.33</v>
      </c>
      <c r="BA27" s="315">
        <f t="shared" si="17"/>
        <v>320.91000000000003</v>
      </c>
      <c r="BB27" s="314">
        <f>VLOOKUP(D27,[3]Revenue_59!$A$4:$K$85,8,FALSE)</f>
        <v>384.55</v>
      </c>
      <c r="BC27" s="314">
        <f>VLOOKUP(D27,[3]Revenue_59!$A$4:$K$85,11,FALSE)</f>
        <v>5.1100000000000003</v>
      </c>
      <c r="BD27" s="314">
        <f t="shared" si="18"/>
        <v>389.66</v>
      </c>
      <c r="BE27" s="315">
        <f>VLOOKUP(D27,[3]Revenue_59!$A$4:$Q$85,14,FALSE)</f>
        <v>462.04</v>
      </c>
      <c r="BF27" s="315">
        <f>VLOOKUP(D27,[3]Revenue_59!$A$4:$Q$85,17,FALSE)</f>
        <v>3.9200000000000004</v>
      </c>
      <c r="BG27" s="315">
        <f t="shared" si="19"/>
        <v>465.96000000000004</v>
      </c>
      <c r="BH27" s="316">
        <f t="shared" si="20"/>
        <v>1589.48</v>
      </c>
      <c r="BI27" s="317">
        <f t="shared" si="21"/>
        <v>12.936528801131169</v>
      </c>
      <c r="BJ27" s="318">
        <f>VLOOKUP(D27,[4]รายได้ผู้เยียมเยือนชาวไทย!$C$6:$G$82,3,FALSE)</f>
        <v>458.12000000000006</v>
      </c>
      <c r="BK27" s="318">
        <f>VLOOKUP(D27,[4]รายได้ผู้เยียมเยือนชาวต่างชาติ!$C$6:$G$82,3,FALSE)</f>
        <v>5.1499999999999995</v>
      </c>
      <c r="BL27" s="318">
        <f t="shared" si="22"/>
        <v>463.27000000000004</v>
      </c>
      <c r="BM27" s="319">
        <f>VLOOKUP(D27,[4]รายได้ผู้เยียมเยือนชาวไทย!$C$6:$N$82,6,FALSE)</f>
        <v>130.97</v>
      </c>
      <c r="BN27" s="319">
        <f>VLOOKUP(D27,[4]รายได้ผู้เยียมเยือนชาวต่างชาติ!$C$6:$N$82,6,FALSE)</f>
        <v>1.41</v>
      </c>
      <c r="BO27" s="319">
        <f t="shared" si="23"/>
        <v>132.38</v>
      </c>
      <c r="BP27" s="318">
        <f>VLOOKUP(D27,[4]รายได้ผู้เยียมเยือนชาวไทย!$C$6:$N$82,7,FALSE)</f>
        <v>102.52</v>
      </c>
      <c r="BQ27" s="318">
        <f>VLOOKUP(D27,[4]รายได้ผู้เยียมเยือนชาวต่างชาติ!$C$6:$N$82,7,FALSE)</f>
        <v>1.21</v>
      </c>
      <c r="BR27" s="318">
        <f t="shared" si="24"/>
        <v>103.72999999999999</v>
      </c>
      <c r="BS27" s="319">
        <f>VLOOKUP(D27,[4]รายได้ผู้เยียมเยือนชาวไทย!$C$6:$N$82,8,FALSE)</f>
        <v>108.89</v>
      </c>
      <c r="BT27" s="319">
        <f>VLOOKUP(D27,[4]รายได้ผู้เยียมเยือนชาวต่างชาติ!$C$6:$N$82,8,FALSE)</f>
        <v>0.97</v>
      </c>
      <c r="BU27" s="319">
        <f t="shared" si="25"/>
        <v>109.86</v>
      </c>
      <c r="BV27" s="318">
        <f>VLOOKUP(D27,[4]รายได้ผู้เยียมเยือนชาวไทย!$C$6:$N$82,9,FALSE)</f>
        <v>134.44999999999999</v>
      </c>
      <c r="BW27" s="318">
        <f>VLOOKUP(D27,[4]รายได้ผู้เยียมเยือนชาวต่างชาติ!$C$6:$N$82,9,FALSE)</f>
        <v>2.09</v>
      </c>
      <c r="BX27" s="318">
        <f t="shared" si="26"/>
        <v>136.54</v>
      </c>
      <c r="BY27" s="319">
        <f>VLOOKUP(D27,[4]รายได้ผู้เยียมเยือนชาวไทย!$C$6:$N$82,10,FALSE)</f>
        <v>138.57</v>
      </c>
      <c r="BZ27" s="319">
        <f>VLOOKUP(D27,[4]รายได้ผู้เยียมเยือนชาวต่างชาติ!$C$6:$N$82,10,FALSE)</f>
        <v>1.56</v>
      </c>
      <c r="CA27" s="319">
        <f t="shared" si="27"/>
        <v>140.13</v>
      </c>
      <c r="CB27" s="318">
        <f>VLOOKUP(D27,[4]รายได้ผู้เยียมเยือนชาวไทย!$C$6:$N$82,11,FALSE)</f>
        <v>141.82</v>
      </c>
      <c r="CC27" s="318">
        <f>VLOOKUP(D27,[4]รายได้ผู้เยียมเยือนชาวต่างชาติ!$C$6:$N$82,11,FALSE)</f>
        <v>1.91</v>
      </c>
      <c r="CD27" s="318">
        <f t="shared" si="28"/>
        <v>143.72999999999999</v>
      </c>
      <c r="CE27" s="318">
        <f>VLOOKUP(D27,[4]รายได้ผู้เยียมเยือนชาวไทย!$C$6:$N$82,12,FALSE)</f>
        <v>165.64</v>
      </c>
      <c r="CF27" s="318">
        <f>VLOOKUP(D27,[4]รายได้ผู้เยียมเยือนชาวต่างชาติ!$C$6:$N$82,12,FALSE)</f>
        <v>1.23</v>
      </c>
      <c r="CG27" s="318">
        <f t="shared" si="29"/>
        <v>166.86999999999998</v>
      </c>
      <c r="CH27" s="318">
        <f>VLOOKUP(D27,'[5]สถิติท่องเที่ยวฯ ส.ค. 60R2 '!$B$5:$X$88,20,FALSE)</f>
        <v>159.25</v>
      </c>
      <c r="CI27" s="318">
        <f>VLOOKUP(D27,'[5]สถิติท่องเที่ยวฯ ส.ค. 60R2 '!$B$5:$X$88,23,FALSE)</f>
        <v>1.59</v>
      </c>
      <c r="CJ27" s="318">
        <f t="shared" si="30"/>
        <v>160.84</v>
      </c>
      <c r="CK27" s="318">
        <f>VLOOKUP(D27,'[6]สถิติท่องเที่ยวฯ ก.ย. 60R1 '!$B$5:$W$88,20,FALSE)</f>
        <v>169.65</v>
      </c>
      <c r="CL27" s="318">
        <f>VLOOKUP(D27,'[6]สถิติท่องเที่ยวฯ ก.ย. 60R1 '!$B$5:$X$88,23,FALSE)</f>
        <v>1.38</v>
      </c>
      <c r="CM27" s="318">
        <f t="shared" si="31"/>
        <v>171.03</v>
      </c>
      <c r="CN27" s="320">
        <f t="shared" si="32"/>
        <v>1728.3799999999999</v>
      </c>
      <c r="CO27" s="321">
        <f t="shared" si="33"/>
        <v>8.7387069985152284</v>
      </c>
    </row>
    <row r="28" spans="1:93" ht="41.25" customHeight="1">
      <c r="A28" s="300">
        <v>18</v>
      </c>
      <c r="B28" s="300" t="s">
        <v>86</v>
      </c>
      <c r="C28" s="322" t="s">
        <v>87</v>
      </c>
      <c r="D28" s="303" t="str">
        <f t="shared" si="5"/>
        <v>ชุมพร</v>
      </c>
      <c r="E28" s="264" t="s">
        <v>88</v>
      </c>
      <c r="F28" s="304">
        <v>4778.0199999999995</v>
      </c>
      <c r="G28" s="304">
        <v>5225.4738469293998</v>
      </c>
      <c r="H28" s="304">
        <v>5904.7299274241477</v>
      </c>
      <c r="I28" s="305">
        <v>6444.9780057716225</v>
      </c>
      <c r="J28" s="306">
        <f t="shared" si="34"/>
        <v>9.3648382997434138E-2</v>
      </c>
      <c r="K28" s="306">
        <f t="shared" si="34"/>
        <v>0.12998937520161799</v>
      </c>
      <c r="L28" s="306">
        <f t="shared" si="34"/>
        <v>9.1494121659709868E-2</v>
      </c>
      <c r="M28" s="307">
        <f t="shared" si="1"/>
        <v>0.10504395995292067</v>
      </c>
      <c r="N28" s="306">
        <f t="shared" si="2"/>
        <v>0.1</v>
      </c>
      <c r="O28" s="305">
        <v>0</v>
      </c>
      <c r="P28" s="306">
        <v>1.4999999999999999E-2</v>
      </c>
      <c r="Q28" s="305">
        <v>0</v>
      </c>
      <c r="R28" s="305">
        <v>0</v>
      </c>
      <c r="S28" s="305"/>
      <c r="T28" s="306">
        <f t="shared" si="3"/>
        <v>0.115</v>
      </c>
      <c r="U28" s="308">
        <f>VLOOKUP(D28,[1]รายได้ชาวไทย!A$4:Z$87,26,FALSE)</f>
        <v>1027.55</v>
      </c>
      <c r="V28" s="308">
        <f>VLOOKUP(D28,[1]รายได้ชาวต่างประเทศ!$A$4:$Z$87,26,FALSE)</f>
        <v>118.05000000000001</v>
      </c>
      <c r="W28" s="308">
        <f t="shared" si="6"/>
        <v>1145.5999999999999</v>
      </c>
      <c r="X28" s="308">
        <f>VLOOKUP(D28,[1]รายได้ชาวไทย!$A$4:$S$87,4,FALSE)</f>
        <v>938.74</v>
      </c>
      <c r="Y28" s="308">
        <f>VLOOKUP(D28,[1]รายได้ชาวต่างประเทศ!$A$4:$Z$87,4,FALSE)</f>
        <v>95.939999999999984</v>
      </c>
      <c r="Z28" s="308">
        <f t="shared" si="7"/>
        <v>1034.68</v>
      </c>
      <c r="AA28" s="308">
        <f>VLOOKUP(D28,[1]รายได้ชาวไทย!$A$4:$S$87,11,FALSE)</f>
        <v>1315.88</v>
      </c>
      <c r="AB28" s="308">
        <f>VLOOKUP(D28,[1]รายได้ชาวต่างประเทศ!$A$4:$Z$87,11,FALSE)</f>
        <v>62.19</v>
      </c>
      <c r="AC28" s="308">
        <f t="shared" si="8"/>
        <v>1378.0700000000002</v>
      </c>
      <c r="AD28" s="308">
        <f>VLOOKUP(D28,[1]รายได้ชาวไทย!$A$4:$S$87,18,FALSE)</f>
        <v>1362.73</v>
      </c>
      <c r="AE28" s="308">
        <f>VLOOKUP(D28,[1]รายได้ชาวต่างประเทศ!$A$4:$Z$87,18,FALSE)</f>
        <v>269.37999999999994</v>
      </c>
      <c r="AF28" s="308">
        <f t="shared" si="9"/>
        <v>1632.11</v>
      </c>
      <c r="AG28" s="309">
        <f t="shared" si="10"/>
        <v>5190.46</v>
      </c>
      <c r="AH28" s="310">
        <f>VLOOKUP(D28,[2]รายได้!$B$6:$Y$83,21,FALSE)</f>
        <v>1113.6099999999999</v>
      </c>
      <c r="AI28" s="310">
        <f>VLOOKUP(D28,[2]รายได้!$B$6:$Y$83,24,FALSE)</f>
        <v>122.44</v>
      </c>
      <c r="AJ28" s="310">
        <f t="shared" si="11"/>
        <v>1236.05</v>
      </c>
      <c r="AK28" s="311">
        <f>VLOOKUP(D28,[3]Revenue_59!$A$4:$C$85,3,FALSE)</f>
        <v>1028.18</v>
      </c>
      <c r="AL28" s="311">
        <f>VLOOKUP(D28,[3]Revenue_59!$A$4:$F$86,6,FALSE)</f>
        <v>103.28</v>
      </c>
      <c r="AM28" s="311">
        <f t="shared" si="12"/>
        <v>1131.46</v>
      </c>
      <c r="AN28" s="310">
        <f>VLOOKUP(D28,[3]Revenue_59!$A$4:$L$86,9,FALSE)</f>
        <v>1485.0800000000002</v>
      </c>
      <c r="AO28" s="310">
        <f>VLOOKUP(D28,[3]Revenue_59!$A$4:$L$86,12,FALSE)</f>
        <v>69.16</v>
      </c>
      <c r="AP28" s="310">
        <f t="shared" si="13"/>
        <v>1554.2400000000002</v>
      </c>
      <c r="AQ28" s="311">
        <f>VLOOKUP(D28,[3]Revenue_59!$A$4:$R$86,15,FALSE)</f>
        <v>1446.9</v>
      </c>
      <c r="AR28" s="311">
        <f>VLOOKUP(D28,[3]Revenue_59!$A$4:$R$86,18,FALSE)</f>
        <v>292.80999999999995</v>
      </c>
      <c r="AS28" s="311">
        <f t="shared" si="14"/>
        <v>1739.71</v>
      </c>
      <c r="AT28" s="312">
        <f t="shared" si="15"/>
        <v>5661.4600000000009</v>
      </c>
      <c r="AU28" s="313">
        <f t="shared" si="4"/>
        <v>9.0743402318869784</v>
      </c>
      <c r="AV28" s="314">
        <f>VLOOKUP(D28,[3]Revenue_59!$A$4:$X$85,21,FALSE)</f>
        <v>1308.6600000000001</v>
      </c>
      <c r="AW28" s="314">
        <f>VLOOKUP(D28,[3]Revenue_59!$A$4:$X$85,24,FALSE)</f>
        <v>146.47999999999999</v>
      </c>
      <c r="AX28" s="314">
        <f t="shared" si="16"/>
        <v>1455.14</v>
      </c>
      <c r="AY28" s="315">
        <f>VLOOKUP(D28,[3]Revenue_59!$A$4:$F$86,2,FALSE)</f>
        <v>1097.8399999999999</v>
      </c>
      <c r="AZ28" s="315">
        <f>VLOOKUP(D28,[3]Revenue_59!$A$4:$F$86,5,FALSE)</f>
        <v>113.27999999999999</v>
      </c>
      <c r="BA28" s="315">
        <f t="shared" si="17"/>
        <v>1211.1199999999999</v>
      </c>
      <c r="BB28" s="314">
        <f>VLOOKUP(D28,[3]Revenue_59!$A$4:$K$85,8,FALSE)</f>
        <v>1549.7399999999998</v>
      </c>
      <c r="BC28" s="314">
        <f>VLOOKUP(D28,[3]Revenue_59!$A$4:$K$85,11,FALSE)</f>
        <v>75.12</v>
      </c>
      <c r="BD28" s="314">
        <f t="shared" si="18"/>
        <v>1624.8599999999997</v>
      </c>
      <c r="BE28" s="315">
        <f>VLOOKUP(D28,[3]Revenue_59!$A$4:$Q$85,14,FALSE)</f>
        <v>1565.8100000000002</v>
      </c>
      <c r="BF28" s="315">
        <f>VLOOKUP(D28,[3]Revenue_59!$A$4:$Q$85,17,FALSE)</f>
        <v>311.69</v>
      </c>
      <c r="BG28" s="315">
        <f t="shared" si="19"/>
        <v>1877.5000000000002</v>
      </c>
      <c r="BH28" s="316">
        <f t="shared" si="20"/>
        <v>6168.62</v>
      </c>
      <c r="BI28" s="317">
        <f t="shared" si="21"/>
        <v>8.9581132782003028</v>
      </c>
      <c r="BJ28" s="318">
        <f>VLOOKUP(D28,[4]รายได้ผู้เยียมเยือนชาวไทย!$C$6:$G$82,3,FALSE)</f>
        <v>1372.21</v>
      </c>
      <c r="BK28" s="318">
        <f>VLOOKUP(D28,[4]รายได้ผู้เยียมเยือนชาวต่างชาติ!$C$6:$G$82,3,FALSE)</f>
        <v>154.18</v>
      </c>
      <c r="BL28" s="318">
        <f t="shared" si="22"/>
        <v>1526.39</v>
      </c>
      <c r="BM28" s="319">
        <f>VLOOKUP(D28,[4]รายได้ผู้เยียมเยือนชาวไทย!$C$6:$N$82,6,FALSE)</f>
        <v>380.47</v>
      </c>
      <c r="BN28" s="319">
        <f>VLOOKUP(D28,[4]รายได้ผู้เยียมเยือนชาวต่างชาติ!$C$6:$N$82,6,FALSE)</f>
        <v>44.62</v>
      </c>
      <c r="BO28" s="319">
        <f t="shared" si="23"/>
        <v>425.09000000000003</v>
      </c>
      <c r="BP28" s="318">
        <f>VLOOKUP(D28,[4]รายได้ผู้เยียมเยือนชาวไทย!$C$6:$N$82,7,FALSE)</f>
        <v>386.63</v>
      </c>
      <c r="BQ28" s="318">
        <f>VLOOKUP(D28,[4]รายได้ผู้เยียมเยือนชาวต่างชาติ!$C$6:$N$82,7,FALSE)</f>
        <v>37.31</v>
      </c>
      <c r="BR28" s="318">
        <f t="shared" si="24"/>
        <v>423.94</v>
      </c>
      <c r="BS28" s="319">
        <f>VLOOKUP(D28,[4]รายได้ผู้เยียมเยือนชาวไทย!$C$6:$N$82,8,FALSE)</f>
        <v>392.99</v>
      </c>
      <c r="BT28" s="319">
        <f>VLOOKUP(D28,[4]รายได้ผู้เยียมเยือนชาวต่างชาติ!$C$6:$N$82,8,FALSE)</f>
        <v>37.880000000000003</v>
      </c>
      <c r="BU28" s="319">
        <f t="shared" si="25"/>
        <v>430.87</v>
      </c>
      <c r="BV28" s="318">
        <f>VLOOKUP(D28,[4]รายได้ผู้เยียมเยือนชาวไทย!$C$6:$N$82,9,FALSE)</f>
        <v>570.89</v>
      </c>
      <c r="BW28" s="318">
        <f>VLOOKUP(D28,[4]รายได้ผู้เยียมเยือนชาวต่างชาติ!$C$6:$N$82,9,FALSE)</f>
        <v>33.35</v>
      </c>
      <c r="BX28" s="318">
        <f t="shared" si="26"/>
        <v>604.24</v>
      </c>
      <c r="BY28" s="319">
        <f>VLOOKUP(D28,[4]รายได้ผู้เยียมเยือนชาวไทย!$C$6:$N$82,10,FALSE)</f>
        <v>542.07000000000005</v>
      </c>
      <c r="BZ28" s="319">
        <f>VLOOKUP(D28,[4]รายได้ผู้เยียมเยือนชาวต่างชาติ!$C$6:$N$82,10,FALSE)</f>
        <v>29.61</v>
      </c>
      <c r="CA28" s="319">
        <f t="shared" si="27"/>
        <v>571.68000000000006</v>
      </c>
      <c r="CB28" s="318">
        <f>VLOOKUP(D28,[4]รายได้ผู้เยียมเยือนชาวไทย!$C$6:$N$82,11,FALSE)</f>
        <v>538.47</v>
      </c>
      <c r="CC28" s="318">
        <f>VLOOKUP(D28,[4]รายได้ผู้เยียมเยือนชาวต่างชาติ!$C$6:$N$82,11,FALSE)</f>
        <v>25.12</v>
      </c>
      <c r="CD28" s="318">
        <f t="shared" si="28"/>
        <v>563.59</v>
      </c>
      <c r="CE28" s="318">
        <f>VLOOKUP(D28,[4]รายได้ผู้เยียมเยือนชาวไทย!$C$6:$N$82,12,FALSE)</f>
        <v>624.07000000000005</v>
      </c>
      <c r="CF28" s="318">
        <f>VLOOKUP(D28,[4]รายได้ผู้เยียมเยือนชาวต่างชาติ!$C$6:$N$82,12,FALSE)</f>
        <v>109.03</v>
      </c>
      <c r="CG28" s="318">
        <f t="shared" si="29"/>
        <v>733.1</v>
      </c>
      <c r="CH28" s="318">
        <f>VLOOKUP(D28,'[5]สถิติท่องเที่ยวฯ ส.ค. 60R2 '!$B$5:$X$88,20,FALSE)</f>
        <v>579.41999999999996</v>
      </c>
      <c r="CI28" s="318">
        <f>VLOOKUP(D28,'[5]สถิติท่องเที่ยวฯ ส.ค. 60R2 '!$B$5:$X$88,23,FALSE)</f>
        <v>135.75</v>
      </c>
      <c r="CJ28" s="318">
        <f t="shared" si="30"/>
        <v>715.17</v>
      </c>
      <c r="CK28" s="318">
        <f>VLOOKUP(D28,'[6]สถิติท่องเที่ยวฯ ก.ย. 60R1 '!$B$5:$W$88,20,FALSE)</f>
        <v>472.59</v>
      </c>
      <c r="CL28" s="318">
        <f>VLOOKUP(D28,'[6]สถิติท่องเที่ยวฯ ก.ย. 60R1 '!$B$5:$X$88,23,FALSE)</f>
        <v>95.33</v>
      </c>
      <c r="CM28" s="318">
        <f t="shared" si="31"/>
        <v>567.91999999999996</v>
      </c>
      <c r="CN28" s="320">
        <f t="shared" si="32"/>
        <v>6561.9900000000007</v>
      </c>
      <c r="CO28" s="321">
        <f t="shared" si="33"/>
        <v>6.3769530300132091</v>
      </c>
    </row>
    <row r="29" spans="1:93" ht="41.25" customHeight="1">
      <c r="A29" s="300">
        <v>19</v>
      </c>
      <c r="B29" s="300" t="s">
        <v>89</v>
      </c>
      <c r="C29" s="322" t="s">
        <v>90</v>
      </c>
      <c r="D29" s="303" t="str">
        <f t="shared" si="5"/>
        <v>ตรัง</v>
      </c>
      <c r="E29" s="264" t="s">
        <v>60</v>
      </c>
      <c r="F29" s="304">
        <v>6528.7700000000013</v>
      </c>
      <c r="G29" s="304">
        <v>7131.5211278089264</v>
      </c>
      <c r="H29" s="304">
        <v>8035.9724233579227</v>
      </c>
      <c r="I29" s="305">
        <v>8756.4529163059269</v>
      </c>
      <c r="J29" s="306">
        <f t="shared" si="34"/>
        <v>9.2322309992376048E-2</v>
      </c>
      <c r="K29" s="306">
        <f t="shared" si="34"/>
        <v>0.12682445713049131</v>
      </c>
      <c r="L29" s="306">
        <f t="shared" si="34"/>
        <v>8.9656914557571771E-2</v>
      </c>
      <c r="M29" s="307">
        <f t="shared" si="1"/>
        <v>0.10293456056014638</v>
      </c>
      <c r="N29" s="306">
        <f t="shared" si="2"/>
        <v>0.1</v>
      </c>
      <c r="O29" s="305">
        <v>0</v>
      </c>
      <c r="P29" s="306">
        <v>1.4999999999999999E-2</v>
      </c>
      <c r="Q29" s="305">
        <v>0</v>
      </c>
      <c r="R29" s="305">
        <v>0</v>
      </c>
      <c r="S29" s="305"/>
      <c r="T29" s="306">
        <f t="shared" si="3"/>
        <v>0.115</v>
      </c>
      <c r="U29" s="308">
        <f>VLOOKUP(D29,[1]รายได้ชาวไทย!A$4:Z$87,26,FALSE)</f>
        <v>1263.23</v>
      </c>
      <c r="V29" s="308">
        <f>VLOOKUP(D29,[1]รายได้ชาวต่างประเทศ!$A$4:$Z$87,26,FALSE)</f>
        <v>403.62</v>
      </c>
      <c r="W29" s="308">
        <f t="shared" si="6"/>
        <v>1666.85</v>
      </c>
      <c r="X29" s="308">
        <f>VLOOKUP(D29,[1]รายได้ชาวไทย!$A$4:$S$87,4,FALSE)</f>
        <v>1991.68</v>
      </c>
      <c r="Y29" s="308">
        <f>VLOOKUP(D29,[1]รายได้ชาวต่างประเทศ!$A$4:$Z$87,4,FALSE)</f>
        <v>439.08</v>
      </c>
      <c r="Z29" s="308">
        <f t="shared" si="7"/>
        <v>2430.7600000000002</v>
      </c>
      <c r="AA29" s="308">
        <f>VLOOKUP(D29,[1]รายได้ชาวไทย!$A$4:$S$87,11,FALSE)</f>
        <v>1478.76</v>
      </c>
      <c r="AB29" s="308">
        <f>VLOOKUP(D29,[1]รายได้ชาวต่างประเทศ!$A$4:$Z$87,11,FALSE)</f>
        <v>211.07999999999998</v>
      </c>
      <c r="AC29" s="308">
        <f t="shared" si="8"/>
        <v>1689.84</v>
      </c>
      <c r="AD29" s="308">
        <f>VLOOKUP(D29,[1]รายได้ชาวไทย!$A$4:$S$87,18,FALSE)</f>
        <v>852.74</v>
      </c>
      <c r="AE29" s="308">
        <f>VLOOKUP(D29,[1]รายได้ชาวต่างประเทศ!$A$4:$Z$87,18,FALSE)</f>
        <v>166.54</v>
      </c>
      <c r="AF29" s="308">
        <f t="shared" si="9"/>
        <v>1019.28</v>
      </c>
      <c r="AG29" s="309">
        <f t="shared" si="10"/>
        <v>6806.7300000000005</v>
      </c>
      <c r="AH29" s="310">
        <f>VLOOKUP(D29,[2]รายได้!$B$6:$Y$83,21,FALSE)</f>
        <v>1328.27</v>
      </c>
      <c r="AI29" s="310">
        <f>VLOOKUP(D29,[2]รายได้!$B$6:$Y$83,24,FALSE)</f>
        <v>416.48</v>
      </c>
      <c r="AJ29" s="310">
        <f t="shared" si="11"/>
        <v>1744.75</v>
      </c>
      <c r="AK29" s="311">
        <f>VLOOKUP(D29,[3]Revenue_59!$A$4:$C$85,3,FALSE)</f>
        <v>2318.4499999999994</v>
      </c>
      <c r="AL29" s="311">
        <f>VLOOKUP(D29,[3]Revenue_59!$A$4:$F$86,6,FALSE)</f>
        <v>474.38000000000005</v>
      </c>
      <c r="AM29" s="311">
        <f t="shared" si="12"/>
        <v>2792.8299999999995</v>
      </c>
      <c r="AN29" s="310">
        <f>VLOOKUP(D29,[3]Revenue_59!$A$4:$L$86,9,FALSE)</f>
        <v>1644.87</v>
      </c>
      <c r="AO29" s="310">
        <f>VLOOKUP(D29,[3]Revenue_59!$A$4:$L$86,12,FALSE)</f>
        <v>231.80999999999997</v>
      </c>
      <c r="AP29" s="310">
        <f t="shared" si="13"/>
        <v>1876.6799999999998</v>
      </c>
      <c r="AQ29" s="311">
        <f>VLOOKUP(D29,[3]Revenue_59!$A$4:$R$86,15,FALSE)</f>
        <v>914.67000000000007</v>
      </c>
      <c r="AR29" s="311">
        <f>VLOOKUP(D29,[3]Revenue_59!$A$4:$R$86,18,FALSE)</f>
        <v>171.38</v>
      </c>
      <c r="AS29" s="311">
        <f t="shared" si="14"/>
        <v>1086.0500000000002</v>
      </c>
      <c r="AT29" s="312">
        <f t="shared" si="15"/>
        <v>7500.31</v>
      </c>
      <c r="AU29" s="313">
        <f t="shared" si="4"/>
        <v>10.189621154357525</v>
      </c>
      <c r="AV29" s="314">
        <f>VLOOKUP(D29,[3]Revenue_59!$A$4:$X$85,21,FALSE)</f>
        <v>1462.74</v>
      </c>
      <c r="AW29" s="314">
        <f>VLOOKUP(D29,[3]Revenue_59!$A$4:$X$85,24,FALSE)</f>
        <v>491.90000000000003</v>
      </c>
      <c r="AX29" s="314">
        <f t="shared" si="16"/>
        <v>1954.64</v>
      </c>
      <c r="AY29" s="315">
        <f>VLOOKUP(D29,[3]Revenue_59!$A$4:$F$86,2,FALSE)</f>
        <v>2535.6699999999996</v>
      </c>
      <c r="AZ29" s="315">
        <f>VLOOKUP(D29,[3]Revenue_59!$A$4:$F$86,5,FALSE)</f>
        <v>511.00000000000006</v>
      </c>
      <c r="BA29" s="315">
        <f t="shared" si="17"/>
        <v>3046.6699999999996</v>
      </c>
      <c r="BB29" s="314">
        <f>VLOOKUP(D29,[3]Revenue_59!$A$4:$K$85,8,FALSE)</f>
        <v>1795.7300000000002</v>
      </c>
      <c r="BC29" s="314">
        <f>VLOOKUP(D29,[3]Revenue_59!$A$4:$K$85,11,FALSE)</f>
        <v>225.74</v>
      </c>
      <c r="BD29" s="314">
        <f t="shared" si="18"/>
        <v>2021.4700000000003</v>
      </c>
      <c r="BE29" s="315">
        <f>VLOOKUP(D29,[3]Revenue_59!$A$4:$Q$85,14,FALSE)</f>
        <v>1004.0699999999999</v>
      </c>
      <c r="BF29" s="315">
        <f>VLOOKUP(D29,[3]Revenue_59!$A$4:$Q$85,17,FALSE)</f>
        <v>188.09</v>
      </c>
      <c r="BG29" s="315">
        <f t="shared" si="19"/>
        <v>1192.1599999999999</v>
      </c>
      <c r="BH29" s="316">
        <f t="shared" si="20"/>
        <v>8214.9399999999987</v>
      </c>
      <c r="BI29" s="317">
        <f t="shared" si="21"/>
        <v>9.5280061757447125</v>
      </c>
      <c r="BJ29" s="318">
        <f>VLOOKUP(D29,[4]รายได้ผู้เยียมเยือนชาวไทย!$C$6:$G$82,3,FALSE)</f>
        <v>1555.22</v>
      </c>
      <c r="BK29" s="318">
        <f>VLOOKUP(D29,[4]รายได้ผู้เยียมเยือนชาวต่างชาติ!$C$6:$G$82,3,FALSE)</f>
        <v>531.49</v>
      </c>
      <c r="BL29" s="318">
        <f t="shared" si="22"/>
        <v>2086.71</v>
      </c>
      <c r="BM29" s="319">
        <f>VLOOKUP(D29,[4]รายได้ผู้เยียมเยือนชาวไทย!$C$6:$N$82,6,FALSE)</f>
        <v>877.58</v>
      </c>
      <c r="BN29" s="319">
        <f>VLOOKUP(D29,[4]รายได้ผู้เยียมเยือนชาวต่างชาติ!$C$6:$N$82,6,FALSE)</f>
        <v>184.35</v>
      </c>
      <c r="BO29" s="319">
        <f t="shared" si="23"/>
        <v>1061.93</v>
      </c>
      <c r="BP29" s="318">
        <f>VLOOKUP(D29,[4]รายได้ผู้เยียมเยือนชาวไทย!$C$6:$N$82,7,FALSE)</f>
        <v>859.03</v>
      </c>
      <c r="BQ29" s="318">
        <f>VLOOKUP(D29,[4]รายได้ผู้เยียมเยือนชาวต่างชาติ!$C$6:$N$82,7,FALSE)</f>
        <v>198.45</v>
      </c>
      <c r="BR29" s="318">
        <f t="shared" si="24"/>
        <v>1057.48</v>
      </c>
      <c r="BS29" s="319">
        <f>VLOOKUP(D29,[4]รายได้ผู้เยียมเยือนชาวไทย!$C$6:$N$82,8,FALSE)</f>
        <v>912.51</v>
      </c>
      <c r="BT29" s="319">
        <f>VLOOKUP(D29,[4]รายได้ผู้เยียมเยือนชาวต่างชาติ!$C$6:$N$82,8,FALSE)</f>
        <v>146</v>
      </c>
      <c r="BU29" s="319">
        <f t="shared" si="25"/>
        <v>1058.51</v>
      </c>
      <c r="BV29" s="318">
        <f>VLOOKUP(D29,[4]รายได้ผู้เยียมเยือนชาวไทย!$C$6:$N$82,9,FALSE)</f>
        <v>735.84</v>
      </c>
      <c r="BW29" s="318">
        <f>VLOOKUP(D29,[4]รายได้ผู้เยียมเยือนชาวต่างชาติ!$C$6:$N$82,9,FALSE)</f>
        <v>100.9</v>
      </c>
      <c r="BX29" s="318">
        <f t="shared" si="26"/>
        <v>836.74</v>
      </c>
      <c r="BY29" s="319">
        <f>VLOOKUP(D29,[4]รายได้ผู้เยียมเยือนชาวไทย!$C$6:$N$82,10,FALSE)</f>
        <v>680.06</v>
      </c>
      <c r="BZ29" s="319">
        <f>VLOOKUP(D29,[4]รายได้ผู้เยียมเยือนชาวต่างชาติ!$C$6:$N$82,10,FALSE)</f>
        <v>87.71</v>
      </c>
      <c r="CA29" s="319">
        <f t="shared" si="27"/>
        <v>767.77</v>
      </c>
      <c r="CB29" s="318">
        <f>VLOOKUP(D29,[4]รายได้ผู้เยียมเยือนชาวไทย!$C$6:$N$82,11,FALSE)</f>
        <v>507.18</v>
      </c>
      <c r="CC29" s="318">
        <f>VLOOKUP(D29,[4]รายได้ผู้เยียมเยือนชาวต่างชาติ!$C$6:$N$82,11,FALSE)</f>
        <v>67.2</v>
      </c>
      <c r="CD29" s="318">
        <f t="shared" si="28"/>
        <v>574.38</v>
      </c>
      <c r="CE29" s="318">
        <f>VLOOKUP(D29,[4]รายได้ผู้เยียมเยือนชาวไทย!$C$6:$N$82,12,FALSE)</f>
        <v>319.23</v>
      </c>
      <c r="CF29" s="318">
        <f>VLOOKUP(D29,[4]รายได้ผู้เยียมเยือนชาวต่างชาติ!$C$6:$N$82,12,FALSE)</f>
        <v>84.39</v>
      </c>
      <c r="CG29" s="318">
        <f t="shared" si="29"/>
        <v>403.62</v>
      </c>
      <c r="CH29" s="318">
        <f>VLOOKUP(D29,'[5]สถิติท่องเที่ยวฯ ส.ค. 60R2 '!$B$5:$X$88,20,FALSE)</f>
        <v>368.78</v>
      </c>
      <c r="CI29" s="318">
        <f>VLOOKUP(D29,'[5]สถิติท่องเที่ยวฯ ส.ค. 60R2 '!$B$5:$X$88,23,FALSE)</f>
        <v>53.72</v>
      </c>
      <c r="CJ29" s="318">
        <f t="shared" si="30"/>
        <v>422.5</v>
      </c>
      <c r="CK29" s="318">
        <f>VLOOKUP(D29,'[6]สถิติท่องเที่ยวฯ ก.ย. 60R1 '!$B$5:$W$88,20,FALSE)</f>
        <v>406.02</v>
      </c>
      <c r="CL29" s="318">
        <f>VLOOKUP(D29,'[6]สถิติท่องเที่ยวฯ ก.ย. 60R1 '!$B$5:$X$88,23,FALSE)</f>
        <v>75.989999999999995</v>
      </c>
      <c r="CM29" s="318">
        <f t="shared" si="31"/>
        <v>482.01</v>
      </c>
      <c r="CN29" s="320">
        <f t="shared" si="32"/>
        <v>8751.6500000000015</v>
      </c>
      <c r="CO29" s="321">
        <f t="shared" si="33"/>
        <v>6.5333404747935209</v>
      </c>
    </row>
    <row r="30" spans="1:93" ht="41.25" customHeight="1">
      <c r="A30" s="300">
        <v>20</v>
      </c>
      <c r="B30" s="300" t="s">
        <v>91</v>
      </c>
      <c r="C30" s="322" t="s">
        <v>92</v>
      </c>
      <c r="D30" s="303" t="str">
        <f t="shared" si="5"/>
        <v>ตราด</v>
      </c>
      <c r="E30" s="264" t="s">
        <v>74</v>
      </c>
      <c r="F30" s="304">
        <v>12155.28</v>
      </c>
      <c r="G30" s="304">
        <v>14588.125199107715</v>
      </c>
      <c r="H30" s="304">
        <v>16412.393284781741</v>
      </c>
      <c r="I30" s="305">
        <v>18191.572594984937</v>
      </c>
      <c r="J30" s="306">
        <f t="shared" si="34"/>
        <v>0.2001471952195025</v>
      </c>
      <c r="K30" s="306">
        <f t="shared" si="34"/>
        <v>0.12505157864874972</v>
      </c>
      <c r="L30" s="306">
        <f t="shared" si="34"/>
        <v>0.10840462322170434</v>
      </c>
      <c r="M30" s="307">
        <f t="shared" si="1"/>
        <v>0.14453446569665221</v>
      </c>
      <c r="N30" s="306">
        <f t="shared" si="2"/>
        <v>0.1</v>
      </c>
      <c r="O30" s="305">
        <v>0</v>
      </c>
      <c r="P30" s="306">
        <v>1.4999999999999999E-2</v>
      </c>
      <c r="Q30" s="305">
        <v>0</v>
      </c>
      <c r="R30" s="306">
        <v>1.4999999999999999E-2</v>
      </c>
      <c r="S30" s="324">
        <v>1.4999999999999999E-2</v>
      </c>
      <c r="T30" s="306">
        <f t="shared" si="3"/>
        <v>0.115</v>
      </c>
      <c r="U30" s="308">
        <f>VLOOKUP(D30,[1]รายได้ชาวไทย!A$4:Z$87,26,FALSE)</f>
        <v>1971.73</v>
      </c>
      <c r="V30" s="308">
        <f>VLOOKUP(D30,[1]รายได้ชาวต่างประเทศ!$A$4:$Z$87,26,FALSE)</f>
        <v>1407.5900000000001</v>
      </c>
      <c r="W30" s="308">
        <f t="shared" si="6"/>
        <v>3379.32</v>
      </c>
      <c r="X30" s="308">
        <f>VLOOKUP(D30,[1]รายได้ชาวไทย!$A$4:$S$87,4,FALSE)</f>
        <v>1695.9899999999998</v>
      </c>
      <c r="Y30" s="308">
        <f>VLOOKUP(D30,[1]รายได้ชาวต่างประเทศ!$A$4:$Z$87,4,FALSE)</f>
        <v>2289.13</v>
      </c>
      <c r="Z30" s="308">
        <f t="shared" si="7"/>
        <v>3985.12</v>
      </c>
      <c r="AA30" s="308">
        <f>VLOOKUP(D30,[1]รายได้ชาวไทย!$A$4:$S$87,11,FALSE)</f>
        <v>2297.6299999999997</v>
      </c>
      <c r="AB30" s="308">
        <f>VLOOKUP(D30,[1]รายได้ชาวต่างประเทศ!$A$4:$Z$87,11,FALSE)</f>
        <v>748.27</v>
      </c>
      <c r="AC30" s="308">
        <f t="shared" si="8"/>
        <v>3045.8999999999996</v>
      </c>
      <c r="AD30" s="308">
        <f>VLOOKUP(D30,[1]รายได้ชาวไทย!$A$4:$S$87,18,FALSE)</f>
        <v>1889.9</v>
      </c>
      <c r="AE30" s="308">
        <f>VLOOKUP(D30,[1]รายได้ชาวต่างประเทศ!$A$4:$Z$87,18,FALSE)</f>
        <v>727.38</v>
      </c>
      <c r="AF30" s="308">
        <f t="shared" si="9"/>
        <v>2617.2800000000002</v>
      </c>
      <c r="AG30" s="309">
        <f t="shared" si="10"/>
        <v>13027.62</v>
      </c>
      <c r="AH30" s="310">
        <f>VLOOKUP(D30,[2]รายได้!$B$6:$Y$83,21,FALSE)</f>
        <v>2059.3999999999996</v>
      </c>
      <c r="AI30" s="310">
        <f>VLOOKUP(D30,[2]รายได้!$B$6:$Y$83,24,FALSE)</f>
        <v>1455.13</v>
      </c>
      <c r="AJ30" s="310">
        <f t="shared" si="11"/>
        <v>3514.5299999999997</v>
      </c>
      <c r="AK30" s="311">
        <f>VLOOKUP(D30,[3]Revenue_59!$A$4:$C$85,3,FALSE)</f>
        <v>1849.4499999999998</v>
      </c>
      <c r="AL30" s="311">
        <f>VLOOKUP(D30,[3]Revenue_59!$A$4:$F$86,6,FALSE)</f>
        <v>2425.5</v>
      </c>
      <c r="AM30" s="311">
        <f t="shared" si="12"/>
        <v>4274.95</v>
      </c>
      <c r="AN30" s="310">
        <f>VLOOKUP(D30,[3]Revenue_59!$A$4:$L$86,9,FALSE)</f>
        <v>2583.5699999999997</v>
      </c>
      <c r="AO30" s="310">
        <f>VLOOKUP(D30,[3]Revenue_59!$A$4:$L$86,12,FALSE)</f>
        <v>899.28</v>
      </c>
      <c r="AP30" s="310">
        <f t="shared" si="13"/>
        <v>3482.8499999999995</v>
      </c>
      <c r="AQ30" s="311">
        <f>VLOOKUP(D30,[3]Revenue_59!$A$4:$R$86,15,FALSE)</f>
        <v>2022.5099999999998</v>
      </c>
      <c r="AR30" s="311">
        <f>VLOOKUP(D30,[3]Revenue_59!$A$4:$R$86,18,FALSE)</f>
        <v>805.50999999999976</v>
      </c>
      <c r="AS30" s="311">
        <f t="shared" si="14"/>
        <v>2828.0199999999995</v>
      </c>
      <c r="AT30" s="312">
        <f t="shared" si="15"/>
        <v>14100.349999999999</v>
      </c>
      <c r="AU30" s="313">
        <f t="shared" si="4"/>
        <v>8.2342745643486506</v>
      </c>
      <c r="AV30" s="314">
        <f>VLOOKUP(D30,[3]Revenue_59!$A$4:$X$85,21,FALSE)</f>
        <v>2188.88</v>
      </c>
      <c r="AW30" s="314">
        <f>VLOOKUP(D30,[3]Revenue_59!$A$4:$X$85,24,FALSE)</f>
        <v>1670.3500000000001</v>
      </c>
      <c r="AX30" s="314">
        <f t="shared" si="16"/>
        <v>3859.2300000000005</v>
      </c>
      <c r="AY30" s="315">
        <f>VLOOKUP(D30,[3]Revenue_59!$A$4:$F$86,2,FALSE)</f>
        <v>1956.6399999999999</v>
      </c>
      <c r="AZ30" s="315">
        <f>VLOOKUP(D30,[3]Revenue_59!$A$4:$F$86,5,FALSE)</f>
        <v>2683.8199999999997</v>
      </c>
      <c r="BA30" s="315">
        <f t="shared" si="17"/>
        <v>4640.4599999999991</v>
      </c>
      <c r="BB30" s="314">
        <f>VLOOKUP(D30,[3]Revenue_59!$A$4:$K$85,8,FALSE)</f>
        <v>2673.02</v>
      </c>
      <c r="BC30" s="314">
        <f>VLOOKUP(D30,[3]Revenue_59!$A$4:$K$85,11,FALSE)</f>
        <v>1070.92</v>
      </c>
      <c r="BD30" s="314">
        <f t="shared" si="18"/>
        <v>3743.94</v>
      </c>
      <c r="BE30" s="315">
        <f>VLOOKUP(D30,[3]Revenue_59!$A$4:$Q$85,14,FALSE)</f>
        <v>2178.73</v>
      </c>
      <c r="BF30" s="315">
        <f>VLOOKUP(D30,[3]Revenue_59!$A$4:$Q$85,17,FALSE)</f>
        <v>897.71</v>
      </c>
      <c r="BG30" s="315">
        <f t="shared" si="19"/>
        <v>3076.44</v>
      </c>
      <c r="BH30" s="316">
        <f t="shared" si="20"/>
        <v>15320.07</v>
      </c>
      <c r="BI30" s="317">
        <f t="shared" si="21"/>
        <v>8.6502817305953492</v>
      </c>
      <c r="BJ30" s="318">
        <f>VLOOKUP(D30,[4]รายได้ผู้เยียมเยือนชาวไทย!$C$6:$G$82,3,FALSE)</f>
        <v>2418.16</v>
      </c>
      <c r="BK30" s="318">
        <f>VLOOKUP(D30,[4]รายได้ผู้เยียมเยือนชาวต่างชาติ!$C$6:$G$82,3,FALSE)</f>
        <v>1906.83</v>
      </c>
      <c r="BL30" s="318">
        <f t="shared" si="22"/>
        <v>4324.99</v>
      </c>
      <c r="BM30" s="319">
        <f>VLOOKUP(D30,[4]รายได้ผู้เยียมเยือนชาวไทย!$C$6:$N$82,6,FALSE)</f>
        <v>761.2</v>
      </c>
      <c r="BN30" s="319">
        <f>VLOOKUP(D30,[4]รายได้ผู้เยียมเยือนชาวต่างชาติ!$C$6:$N$82,6,FALSE)</f>
        <v>1002.69</v>
      </c>
      <c r="BO30" s="319">
        <f t="shared" si="23"/>
        <v>1763.89</v>
      </c>
      <c r="BP30" s="318">
        <f>VLOOKUP(D30,[4]รายได้ผู้เยียมเยือนชาวไทย!$C$6:$N$82,7,FALSE)</f>
        <v>695.5</v>
      </c>
      <c r="BQ30" s="318">
        <f>VLOOKUP(D30,[4]รายได้ผู้เยียมเยือนชาวต่างชาติ!$C$6:$N$82,7,FALSE)</f>
        <v>942.28</v>
      </c>
      <c r="BR30" s="318">
        <f t="shared" si="24"/>
        <v>1637.78</v>
      </c>
      <c r="BS30" s="319">
        <f>VLOOKUP(D30,[4]รายได้ผู้เยียมเยือนชาวไทย!$C$6:$N$82,8,FALSE)</f>
        <v>667.97</v>
      </c>
      <c r="BT30" s="319">
        <f>VLOOKUP(D30,[4]รายได้ผู้เยียมเยือนชาวต่างชาติ!$C$6:$N$82,8,FALSE)</f>
        <v>934.25</v>
      </c>
      <c r="BU30" s="319">
        <f t="shared" si="25"/>
        <v>1602.22</v>
      </c>
      <c r="BV30" s="318">
        <f>VLOOKUP(D30,[4]รายได้ผู้เยียมเยือนชาวไทย!$C$6:$N$82,9,FALSE)</f>
        <v>1042.6199999999999</v>
      </c>
      <c r="BW30" s="318">
        <f>VLOOKUP(D30,[4]รายได้ผู้เยียมเยือนชาวต่างชาติ!$C$6:$N$82,9,FALSE)</f>
        <v>413.06</v>
      </c>
      <c r="BX30" s="318">
        <f t="shared" si="26"/>
        <v>1455.6799999999998</v>
      </c>
      <c r="BY30" s="319">
        <f>VLOOKUP(D30,[4]รายได้ผู้เยียมเยือนชาวไทย!$C$6:$N$82,10,FALSE)</f>
        <v>999.44</v>
      </c>
      <c r="BZ30" s="319">
        <f>VLOOKUP(D30,[4]รายได้ผู้เยียมเยือนชาวต่างชาติ!$C$6:$N$82,10,FALSE)</f>
        <v>395.2</v>
      </c>
      <c r="CA30" s="319">
        <f t="shared" si="27"/>
        <v>1394.64</v>
      </c>
      <c r="CB30" s="318">
        <f>VLOOKUP(D30,[4]รายได้ผู้เยียมเยือนชาวไทย!$C$6:$N$82,11,FALSE)</f>
        <v>853.14</v>
      </c>
      <c r="CC30" s="318">
        <f>VLOOKUP(D30,[4]รายได้ผู้เยียมเยือนชาวต่างชาติ!$C$6:$N$82,11,FALSE)</f>
        <v>353.26</v>
      </c>
      <c r="CD30" s="318">
        <f t="shared" si="28"/>
        <v>1206.4000000000001</v>
      </c>
      <c r="CE30" s="318">
        <f>VLOOKUP(D30,[4]รายได้ผู้เยียมเยือนชาวไทย!$C$6:$N$82,12,FALSE)</f>
        <v>785.6</v>
      </c>
      <c r="CF30" s="318">
        <f>VLOOKUP(D30,[4]รายได้ผู้เยียมเยือนชาวต่างชาติ!$C$6:$N$82,12,FALSE)</f>
        <v>353.59</v>
      </c>
      <c r="CG30" s="318">
        <f t="shared" si="29"/>
        <v>1139.19</v>
      </c>
      <c r="CH30" s="318">
        <f>VLOOKUP(D30,'[5]สถิติท่องเที่ยวฯ ส.ค. 60R2 '!$B$5:$X$88,20,FALSE)</f>
        <v>801.43</v>
      </c>
      <c r="CI30" s="318">
        <f>VLOOKUP(D30,'[5]สถิติท่องเที่ยวฯ ส.ค. 60R2 '!$B$5:$X$88,23,FALSE)</f>
        <v>337.28</v>
      </c>
      <c r="CJ30" s="318">
        <f t="shared" si="30"/>
        <v>1138.71</v>
      </c>
      <c r="CK30" s="318">
        <f>VLOOKUP(D30,'[6]สถิติท่องเที่ยวฯ ก.ย. 60R1 '!$B$5:$W$88,20,FALSE)</f>
        <v>776.95</v>
      </c>
      <c r="CL30" s="318">
        <f>VLOOKUP(D30,'[6]สถิติท่องเที่ยวฯ ก.ย. 60R1 '!$B$5:$X$88,23,FALSE)</f>
        <v>322.24</v>
      </c>
      <c r="CM30" s="318">
        <f t="shared" si="31"/>
        <v>1099.19</v>
      </c>
      <c r="CN30" s="320">
        <f t="shared" si="32"/>
        <v>16762.689999999999</v>
      </c>
      <c r="CO30" s="321">
        <f t="shared" si="33"/>
        <v>9.4165366085141837</v>
      </c>
    </row>
    <row r="31" spans="1:93" ht="41.25" customHeight="1">
      <c r="A31" s="300">
        <v>21</v>
      </c>
      <c r="B31" s="300" t="s">
        <v>93</v>
      </c>
      <c r="C31" s="322" t="s">
        <v>94</v>
      </c>
      <c r="D31" s="303" t="str">
        <f t="shared" si="5"/>
        <v>ตาก</v>
      </c>
      <c r="E31" s="264" t="s">
        <v>50</v>
      </c>
      <c r="F31" s="304">
        <v>4562.63</v>
      </c>
      <c r="G31" s="304">
        <v>5206.6973524570876</v>
      </c>
      <c r="H31" s="304">
        <v>5715.4433818648631</v>
      </c>
      <c r="I31" s="305">
        <v>6148.0587265829536</v>
      </c>
      <c r="J31" s="306">
        <f t="shared" si="34"/>
        <v>0.14116142498012932</v>
      </c>
      <c r="K31" s="306">
        <f t="shared" si="34"/>
        <v>9.7709929148790189E-2</v>
      </c>
      <c r="L31" s="306">
        <f t="shared" si="34"/>
        <v>7.569235067410196E-2</v>
      </c>
      <c r="M31" s="307">
        <f t="shared" si="1"/>
        <v>0.10485456826767382</v>
      </c>
      <c r="N31" s="306">
        <f t="shared" si="2"/>
        <v>0.1</v>
      </c>
      <c r="O31" s="305">
        <v>0</v>
      </c>
      <c r="P31" s="305">
        <v>0</v>
      </c>
      <c r="Q31" s="305">
        <v>0</v>
      </c>
      <c r="R31" s="305">
        <v>0</v>
      </c>
      <c r="S31" s="305"/>
      <c r="T31" s="306">
        <f t="shared" si="3"/>
        <v>0.1</v>
      </c>
      <c r="U31" s="308">
        <f>VLOOKUP(D31,[1]รายได้ชาวไทย!A$4:Z$87,26,FALSE)</f>
        <v>1435.9900000000002</v>
      </c>
      <c r="V31" s="308">
        <f>VLOOKUP(D31,[1]รายได้ชาวต่างประเทศ!$A$4:$Z$87,26,FALSE)</f>
        <v>59.65</v>
      </c>
      <c r="W31" s="308">
        <f t="shared" si="6"/>
        <v>1495.6400000000003</v>
      </c>
      <c r="X31" s="308">
        <f>VLOOKUP(D31,[1]รายได้ชาวไทย!$A$4:$S$87,4,FALSE)</f>
        <v>1238.67</v>
      </c>
      <c r="Y31" s="308">
        <f>VLOOKUP(D31,[1]รายได้ชาวต่างประเทศ!$A$4:$Z$87,4,FALSE)</f>
        <v>39.5</v>
      </c>
      <c r="Z31" s="308">
        <f t="shared" si="7"/>
        <v>1278.17</v>
      </c>
      <c r="AA31" s="308">
        <f>VLOOKUP(D31,[1]รายได้ชาวไทย!$A$4:$S$87,11,FALSE)</f>
        <v>1341.8999999999999</v>
      </c>
      <c r="AB31" s="308">
        <f>VLOOKUP(D31,[1]รายได้ชาวต่างประเทศ!$A$4:$Z$87,11,FALSE)</f>
        <v>9.59</v>
      </c>
      <c r="AC31" s="308">
        <f t="shared" si="8"/>
        <v>1351.4899999999998</v>
      </c>
      <c r="AD31" s="308">
        <f>VLOOKUP(D31,[1]รายได้ชาวไทย!$A$4:$S$87,18,FALSE)</f>
        <v>917.96</v>
      </c>
      <c r="AE31" s="308">
        <f>VLOOKUP(D31,[1]รายได้ชาวต่างประเทศ!$A$4:$Z$87,18,FALSE)</f>
        <v>20.87</v>
      </c>
      <c r="AF31" s="308">
        <f t="shared" si="9"/>
        <v>938.83</v>
      </c>
      <c r="AG31" s="309">
        <f t="shared" si="10"/>
        <v>5064.13</v>
      </c>
      <c r="AH31" s="310">
        <f>VLOOKUP(D31,[2]รายได้!$B$6:$Y$83,21,FALSE)</f>
        <v>1505.0700000000002</v>
      </c>
      <c r="AI31" s="310">
        <f>VLOOKUP(D31,[2]รายได้!$B$6:$Y$83,24,FALSE)</f>
        <v>59.870000000000005</v>
      </c>
      <c r="AJ31" s="310">
        <f t="shared" si="11"/>
        <v>1564.94</v>
      </c>
      <c r="AK31" s="311">
        <f>VLOOKUP(D31,[3]Revenue_59!$A$4:$C$85,3,FALSE)</f>
        <v>1432.2299999999998</v>
      </c>
      <c r="AL31" s="311">
        <f>VLOOKUP(D31,[3]Revenue_59!$A$4:$F$86,6,FALSE)</f>
        <v>42.42</v>
      </c>
      <c r="AM31" s="311">
        <f t="shared" si="12"/>
        <v>1474.6499999999999</v>
      </c>
      <c r="AN31" s="310">
        <f>VLOOKUP(D31,[3]Revenue_59!$A$4:$L$86,9,FALSE)</f>
        <v>1512.0500000000002</v>
      </c>
      <c r="AO31" s="310">
        <f>VLOOKUP(D31,[3]Revenue_59!$A$4:$L$86,12,FALSE)</f>
        <v>10.790000000000001</v>
      </c>
      <c r="AP31" s="310">
        <f t="shared" si="13"/>
        <v>1522.8400000000001</v>
      </c>
      <c r="AQ31" s="311">
        <f>VLOOKUP(D31,[3]Revenue_59!$A$4:$R$86,15,FALSE)</f>
        <v>1071.04</v>
      </c>
      <c r="AR31" s="311">
        <f>VLOOKUP(D31,[3]Revenue_59!$A$4:$R$86,18,FALSE)</f>
        <v>24.869999999999997</v>
      </c>
      <c r="AS31" s="311">
        <f t="shared" si="14"/>
        <v>1095.9099999999999</v>
      </c>
      <c r="AT31" s="312">
        <f t="shared" si="15"/>
        <v>5658.34</v>
      </c>
      <c r="AU31" s="313">
        <f t="shared" si="4"/>
        <v>11.733703518669545</v>
      </c>
      <c r="AV31" s="314">
        <f>VLOOKUP(D31,[3]Revenue_59!$A$4:$X$85,21,FALSE)</f>
        <v>1673.7800000000002</v>
      </c>
      <c r="AW31" s="314">
        <f>VLOOKUP(D31,[3]Revenue_59!$A$4:$X$85,24,FALSE)</f>
        <v>64.55</v>
      </c>
      <c r="AX31" s="314">
        <f t="shared" si="16"/>
        <v>1738.3300000000002</v>
      </c>
      <c r="AY31" s="315">
        <f>VLOOKUP(D31,[3]Revenue_59!$A$4:$F$86,2,FALSE)</f>
        <v>1512.3200000000002</v>
      </c>
      <c r="AZ31" s="315">
        <f>VLOOKUP(D31,[3]Revenue_59!$A$4:$F$86,5,FALSE)</f>
        <v>44.86</v>
      </c>
      <c r="BA31" s="315">
        <f t="shared" si="17"/>
        <v>1557.18</v>
      </c>
      <c r="BB31" s="314">
        <f>VLOOKUP(D31,[3]Revenue_59!$A$4:$K$85,8,FALSE)</f>
        <v>1614.2299999999998</v>
      </c>
      <c r="BC31" s="314">
        <f>VLOOKUP(D31,[3]Revenue_59!$A$4:$K$85,11,FALSE)</f>
        <v>11.5</v>
      </c>
      <c r="BD31" s="314">
        <f t="shared" si="18"/>
        <v>1625.7299999999998</v>
      </c>
      <c r="BE31" s="315">
        <f>VLOOKUP(D31,[3]Revenue_59!$A$4:$Q$85,14,FALSE)</f>
        <v>1146.68</v>
      </c>
      <c r="BF31" s="315">
        <f>VLOOKUP(D31,[3]Revenue_59!$A$4:$Q$85,17,FALSE)</f>
        <v>26.97</v>
      </c>
      <c r="BG31" s="315">
        <f t="shared" si="19"/>
        <v>1173.6500000000001</v>
      </c>
      <c r="BH31" s="316">
        <f t="shared" si="20"/>
        <v>6094.8899999999994</v>
      </c>
      <c r="BI31" s="317">
        <f t="shared" si="21"/>
        <v>7.7151602766889091</v>
      </c>
      <c r="BJ31" s="318">
        <f>VLOOKUP(D31,[4]รายได้ผู้เยียมเยือนชาวไทย!$C$6:$G$82,3,FALSE)</f>
        <v>1773.2400000000002</v>
      </c>
      <c r="BK31" s="318">
        <f>VLOOKUP(D31,[4]รายได้ผู้เยียมเยือนชาวต่างชาติ!$C$6:$G$82,3,FALSE)</f>
        <v>70.19</v>
      </c>
      <c r="BL31" s="318">
        <f t="shared" si="22"/>
        <v>1843.4300000000003</v>
      </c>
      <c r="BM31" s="319">
        <f>VLOOKUP(D31,[4]รายได้ผู้เยียมเยือนชาวไทย!$C$6:$N$82,6,FALSE)</f>
        <v>588.78</v>
      </c>
      <c r="BN31" s="319">
        <f>VLOOKUP(D31,[4]รายได้ผู้เยียมเยือนชาวต่างชาติ!$C$6:$N$82,6,FALSE)</f>
        <v>17.059999999999999</v>
      </c>
      <c r="BO31" s="319">
        <f t="shared" si="23"/>
        <v>605.83999999999992</v>
      </c>
      <c r="BP31" s="318">
        <f>VLOOKUP(D31,[4]รายได้ผู้เยียมเยือนชาวไทย!$C$6:$N$82,7,FALSE)</f>
        <v>522.13</v>
      </c>
      <c r="BQ31" s="318">
        <f>VLOOKUP(D31,[4]รายได้ผู้เยียมเยือนชาวต่างชาติ!$C$6:$N$82,7,FALSE)</f>
        <v>16.149999999999999</v>
      </c>
      <c r="BR31" s="318">
        <f t="shared" si="24"/>
        <v>538.28</v>
      </c>
      <c r="BS31" s="319">
        <f>VLOOKUP(D31,[4]รายได้ผู้เยียมเยือนชาวไทย!$C$6:$N$82,8,FALSE)</f>
        <v>493.71</v>
      </c>
      <c r="BT31" s="319">
        <f>VLOOKUP(D31,[4]รายได้ผู้เยียมเยือนชาวต่างชาติ!$C$6:$N$82,8,FALSE)</f>
        <v>13.83</v>
      </c>
      <c r="BU31" s="319">
        <f t="shared" si="25"/>
        <v>507.53999999999996</v>
      </c>
      <c r="BV31" s="318">
        <f>VLOOKUP(D31,[4]รายได้ผู้เยียมเยือนชาวไทย!$C$6:$N$82,9,FALSE)</f>
        <v>599.37</v>
      </c>
      <c r="BW31" s="318">
        <f>VLOOKUP(D31,[4]รายได้ผู้เยียมเยือนชาวต่างชาติ!$C$6:$N$82,9,FALSE)</f>
        <v>4.12</v>
      </c>
      <c r="BX31" s="318">
        <f t="shared" si="26"/>
        <v>603.49</v>
      </c>
      <c r="BY31" s="319">
        <f>VLOOKUP(D31,[4]รายได้ผู้เยียมเยือนชาวไทย!$C$6:$N$82,10,FALSE)</f>
        <v>544.44000000000005</v>
      </c>
      <c r="BZ31" s="319">
        <f>VLOOKUP(D31,[4]รายได้ผู้เยียมเยือนชาวต่างชาติ!$C$6:$N$82,10,FALSE)</f>
        <v>3.78</v>
      </c>
      <c r="CA31" s="319">
        <f t="shared" si="27"/>
        <v>548.22</v>
      </c>
      <c r="CB31" s="318">
        <f>VLOOKUP(D31,[4]รายได้ผู้เยียมเยือนชาวไทย!$C$6:$N$82,11,FALSE)</f>
        <v>554.95000000000005</v>
      </c>
      <c r="CC31" s="318">
        <f>VLOOKUP(D31,[4]รายได้ผู้เยียมเยือนชาวต่างชาติ!$C$6:$N$82,11,FALSE)</f>
        <v>4.25</v>
      </c>
      <c r="CD31" s="318">
        <f t="shared" si="28"/>
        <v>559.20000000000005</v>
      </c>
      <c r="CE31" s="318">
        <f>VLOOKUP(D31,[4]รายได้ผู้เยียมเยือนชาวไทย!$C$6:$N$82,12,FALSE)</f>
        <v>447.23</v>
      </c>
      <c r="CF31" s="318">
        <f>VLOOKUP(D31,[4]รายได้ผู้เยียมเยือนชาวต่างชาติ!$C$6:$N$82,12,FALSE)</f>
        <v>9.74</v>
      </c>
      <c r="CG31" s="318">
        <f t="shared" si="29"/>
        <v>456.97</v>
      </c>
      <c r="CH31" s="318">
        <f>VLOOKUP(D31,'[5]สถิติท่องเที่ยวฯ ส.ค. 60R2 '!$B$5:$X$88,20,FALSE)</f>
        <v>401.26</v>
      </c>
      <c r="CI31" s="318">
        <f>VLOOKUP(D31,'[5]สถิติท่องเที่ยวฯ ส.ค. 60R2 '!$B$5:$X$88,23,FALSE)</f>
        <v>9.89</v>
      </c>
      <c r="CJ31" s="318">
        <f t="shared" si="30"/>
        <v>411.15</v>
      </c>
      <c r="CK31" s="318">
        <f>VLOOKUP(D31,'[6]สถิติท่องเที่ยวฯ ก.ย. 60R1 '!$B$5:$W$88,20,FALSE)</f>
        <v>357.29</v>
      </c>
      <c r="CL31" s="318">
        <f>VLOOKUP(D31,'[6]สถิติท่องเที่ยวฯ ก.ย. 60R1 '!$B$5:$X$88,23,FALSE)</f>
        <v>9.17</v>
      </c>
      <c r="CM31" s="318">
        <f t="shared" si="31"/>
        <v>366.46000000000004</v>
      </c>
      <c r="CN31" s="320">
        <f t="shared" si="32"/>
        <v>6440.58</v>
      </c>
      <c r="CO31" s="321">
        <f t="shared" si="33"/>
        <v>5.6718004754802882</v>
      </c>
    </row>
    <row r="32" spans="1:93" ht="41.25" customHeight="1">
      <c r="A32" s="300">
        <v>22</v>
      </c>
      <c r="B32" s="300" t="s">
        <v>95</v>
      </c>
      <c r="C32" s="322" t="s">
        <v>96</v>
      </c>
      <c r="D32" s="303" t="str">
        <f t="shared" si="5"/>
        <v>นครนายก</v>
      </c>
      <c r="E32" s="264" t="s">
        <v>77</v>
      </c>
      <c r="F32" s="304">
        <v>5691.0199999999995</v>
      </c>
      <c r="G32" s="304">
        <v>5012.7643346060677</v>
      </c>
      <c r="H32" s="304">
        <v>5700.9363254746395</v>
      </c>
      <c r="I32" s="305">
        <v>6187.0899470598142</v>
      </c>
      <c r="J32" s="306">
        <f t="shared" si="34"/>
        <v>-0.11917998274367897</v>
      </c>
      <c r="K32" s="306">
        <f t="shared" si="34"/>
        <v>0.13728393056855173</v>
      </c>
      <c r="L32" s="306">
        <f t="shared" si="34"/>
        <v>8.5276100947277167E-2</v>
      </c>
      <c r="M32" s="307">
        <f t="shared" si="1"/>
        <v>3.4460016257383312E-2</v>
      </c>
      <c r="N32" s="306">
        <f t="shared" si="2"/>
        <v>3.4460016257383312E-2</v>
      </c>
      <c r="O32" s="305">
        <v>0</v>
      </c>
      <c r="P32" s="305">
        <v>0</v>
      </c>
      <c r="Q32" s="305">
        <v>0</v>
      </c>
      <c r="R32" s="305">
        <v>0</v>
      </c>
      <c r="S32" s="305"/>
      <c r="T32" s="306">
        <f t="shared" si="3"/>
        <v>3.4460016257383312E-2</v>
      </c>
      <c r="U32" s="308">
        <f>VLOOKUP(D32,[1]รายได้ชาวไทย!A$4:Z$87,26,FALSE)</f>
        <v>918.14</v>
      </c>
      <c r="V32" s="308">
        <f>VLOOKUP(D32,[1]รายได้ชาวต่างประเทศ!$A$4:$Z$87,26,FALSE)</f>
        <v>33.06</v>
      </c>
      <c r="W32" s="308">
        <f t="shared" si="6"/>
        <v>951.2</v>
      </c>
      <c r="X32" s="308">
        <f>VLOOKUP(D32,[1]รายได้ชาวไทย!$A$4:$S$87,4,FALSE)</f>
        <v>1456.7600000000002</v>
      </c>
      <c r="Y32" s="308">
        <f>VLOOKUP(D32,[1]รายได้ชาวต่างประเทศ!$A$4:$Z$87,4,FALSE)</f>
        <v>11.379999999999999</v>
      </c>
      <c r="Z32" s="308">
        <f t="shared" si="7"/>
        <v>1468.1400000000003</v>
      </c>
      <c r="AA32" s="308">
        <f>VLOOKUP(D32,[1]รายได้ชาวไทย!$A$4:$S$87,11,FALSE)</f>
        <v>1367.02</v>
      </c>
      <c r="AB32" s="308">
        <f>VLOOKUP(D32,[1]รายได้ชาวต่างประเทศ!$A$4:$Z$87,11,FALSE)</f>
        <v>5.8100000000000005</v>
      </c>
      <c r="AC32" s="308">
        <f t="shared" si="8"/>
        <v>1372.83</v>
      </c>
      <c r="AD32" s="308">
        <f>VLOOKUP(D32,[1]รายได้ชาวไทย!$A$4:$S$87,18,FALSE)</f>
        <v>1172.6500000000001</v>
      </c>
      <c r="AE32" s="308">
        <f>VLOOKUP(D32,[1]รายได้ชาวต่างประเทศ!$A$4:$Z$87,18,FALSE)</f>
        <v>20.97</v>
      </c>
      <c r="AF32" s="308">
        <f t="shared" si="9"/>
        <v>1193.6200000000001</v>
      </c>
      <c r="AG32" s="309">
        <f t="shared" si="10"/>
        <v>4985.79</v>
      </c>
      <c r="AH32" s="310">
        <f>VLOOKUP(D32,[2]รายได้!$B$6:$Y$83,21,FALSE)</f>
        <v>965.16000000000008</v>
      </c>
      <c r="AI32" s="310">
        <f>VLOOKUP(D32,[2]รายได้!$B$6:$Y$83,24,FALSE)</f>
        <v>34.349999999999994</v>
      </c>
      <c r="AJ32" s="310">
        <f t="shared" si="11"/>
        <v>999.5100000000001</v>
      </c>
      <c r="AK32" s="311">
        <f>VLOOKUP(D32,[3]Revenue_59!$A$4:$C$85,3,FALSE)</f>
        <v>1769.37</v>
      </c>
      <c r="AL32" s="311">
        <f>VLOOKUP(D32,[3]Revenue_59!$A$4:$F$86,6,FALSE)</f>
        <v>12.65</v>
      </c>
      <c r="AM32" s="311">
        <f t="shared" si="12"/>
        <v>1782.02</v>
      </c>
      <c r="AN32" s="310">
        <f>VLOOKUP(D32,[3]Revenue_59!$A$4:$L$86,9,FALSE)</f>
        <v>1510.01</v>
      </c>
      <c r="AO32" s="310">
        <f>VLOOKUP(D32,[3]Revenue_59!$A$4:$L$86,12,FALSE)</f>
        <v>5.84</v>
      </c>
      <c r="AP32" s="310">
        <f t="shared" si="13"/>
        <v>1515.85</v>
      </c>
      <c r="AQ32" s="311">
        <f>VLOOKUP(D32,[3]Revenue_59!$A$4:$R$86,15,FALSE)</f>
        <v>1347.6499999999999</v>
      </c>
      <c r="AR32" s="311">
        <f>VLOOKUP(D32,[3]Revenue_59!$A$4:$R$86,18,FALSE)</f>
        <v>24.070000000000004</v>
      </c>
      <c r="AS32" s="311">
        <f t="shared" si="14"/>
        <v>1371.7199999999998</v>
      </c>
      <c r="AT32" s="312">
        <f t="shared" si="15"/>
        <v>5669.1</v>
      </c>
      <c r="AU32" s="313">
        <f t="shared" si="4"/>
        <v>13.705150036403465</v>
      </c>
      <c r="AV32" s="314">
        <f>VLOOKUP(D32,[3]Revenue_59!$A$4:$X$85,21,FALSE)</f>
        <v>1136.42</v>
      </c>
      <c r="AW32" s="314">
        <f>VLOOKUP(D32,[3]Revenue_59!$A$4:$X$85,24,FALSE)</f>
        <v>41.390000000000008</v>
      </c>
      <c r="AX32" s="314">
        <f t="shared" si="16"/>
        <v>1177.8100000000002</v>
      </c>
      <c r="AY32" s="315">
        <f>VLOOKUP(D32,[3]Revenue_59!$A$4:$F$86,2,FALSE)</f>
        <v>1868.7299999999998</v>
      </c>
      <c r="AZ32" s="315">
        <f>VLOOKUP(D32,[3]Revenue_59!$A$4:$F$86,5,FALSE)</f>
        <v>12.910000000000002</v>
      </c>
      <c r="BA32" s="315">
        <f t="shared" si="17"/>
        <v>1881.6399999999999</v>
      </c>
      <c r="BB32" s="314">
        <f>VLOOKUP(D32,[3]Revenue_59!$A$4:$K$85,8,FALSE)</f>
        <v>1559.07</v>
      </c>
      <c r="BC32" s="314">
        <f>VLOOKUP(D32,[3]Revenue_59!$A$4:$K$85,11,FALSE)</f>
        <v>6.2700000000000005</v>
      </c>
      <c r="BD32" s="314">
        <f t="shared" si="18"/>
        <v>1565.34</v>
      </c>
      <c r="BE32" s="315">
        <f>VLOOKUP(D32,[3]Revenue_59!$A$4:$Q$85,14,FALSE)</f>
        <v>1478.42</v>
      </c>
      <c r="BF32" s="315">
        <f>VLOOKUP(D32,[3]Revenue_59!$A$4:$Q$85,17,FALSE)</f>
        <v>25.96</v>
      </c>
      <c r="BG32" s="315">
        <f t="shared" si="19"/>
        <v>1504.38</v>
      </c>
      <c r="BH32" s="316">
        <f t="shared" si="20"/>
        <v>6129.17</v>
      </c>
      <c r="BI32" s="317">
        <f t="shared" si="21"/>
        <v>8.1153975057769259</v>
      </c>
      <c r="BJ32" s="318">
        <f>VLOOKUP(D32,[4]รายได้ผู้เยียมเยือนชาวไทย!$C$6:$G$82,3,FALSE)</f>
        <v>1234.7199999999998</v>
      </c>
      <c r="BK32" s="318">
        <f>VLOOKUP(D32,[4]รายได้ผู้เยียมเยือนชาวต่างชาติ!$C$6:$G$82,3,FALSE)</f>
        <v>44.480000000000004</v>
      </c>
      <c r="BL32" s="318">
        <f t="shared" si="22"/>
        <v>1279.1999999999998</v>
      </c>
      <c r="BM32" s="319">
        <f>VLOOKUP(D32,[4]รายได้ผู้เยียมเยือนชาวไทย!$C$6:$N$82,6,FALSE)</f>
        <v>698.31</v>
      </c>
      <c r="BN32" s="319">
        <f>VLOOKUP(D32,[4]รายได้ผู้เยียมเยือนชาวต่างชาติ!$C$6:$N$82,6,FALSE)</f>
        <v>4.8600000000000003</v>
      </c>
      <c r="BO32" s="319">
        <f t="shared" si="23"/>
        <v>703.17</v>
      </c>
      <c r="BP32" s="318">
        <f>VLOOKUP(D32,[4]รายได้ผู้เยียมเยือนชาวไทย!$C$6:$N$82,7,FALSE)</f>
        <v>650.09</v>
      </c>
      <c r="BQ32" s="318">
        <f>VLOOKUP(D32,[4]รายได้ผู้เยียมเยือนชาวต่างชาติ!$C$6:$N$82,7,FALSE)</f>
        <v>5.69</v>
      </c>
      <c r="BR32" s="318">
        <f t="shared" si="24"/>
        <v>655.78000000000009</v>
      </c>
      <c r="BS32" s="319">
        <f>VLOOKUP(D32,[4]รายได้ผู้เยียมเยือนชาวไทย!$C$6:$N$82,8,FALSE)</f>
        <v>661.48</v>
      </c>
      <c r="BT32" s="319">
        <f>VLOOKUP(D32,[4]รายได้ผู้เยียมเยือนชาวต่างชาติ!$C$6:$N$82,8,FALSE)</f>
        <v>3.27</v>
      </c>
      <c r="BU32" s="319">
        <f t="shared" si="25"/>
        <v>664.75</v>
      </c>
      <c r="BV32" s="318">
        <f>VLOOKUP(D32,[4]รายได้ผู้เยียมเยือนชาวไทย!$C$6:$N$82,9,FALSE)</f>
        <v>594.97</v>
      </c>
      <c r="BW32" s="318">
        <f>VLOOKUP(D32,[4]รายได้ผู้เยียมเยือนชาวต่างชาติ!$C$6:$N$82,9,FALSE)</f>
        <v>2.46</v>
      </c>
      <c r="BX32" s="318">
        <f t="shared" si="26"/>
        <v>597.43000000000006</v>
      </c>
      <c r="BY32" s="319">
        <f>VLOOKUP(D32,[4]รายได้ผู้เยียมเยือนชาวไทย!$C$6:$N$82,10,FALSE)</f>
        <v>593.08000000000004</v>
      </c>
      <c r="BZ32" s="319">
        <f>VLOOKUP(D32,[4]รายได้ผู้เยียมเยือนชาวต่างชาติ!$C$6:$N$82,10,FALSE)</f>
        <v>2.37</v>
      </c>
      <c r="CA32" s="319">
        <f t="shared" si="27"/>
        <v>595.45000000000005</v>
      </c>
      <c r="CB32" s="318">
        <f>VLOOKUP(D32,[4]รายได้ผู้เยียมเยือนชาวไทย!$C$6:$N$82,11,FALSE)</f>
        <v>501.13</v>
      </c>
      <c r="CC32" s="318">
        <f>VLOOKUP(D32,[4]รายได้ผู้เยียมเยือนชาวต่างชาติ!$C$6:$N$82,11,FALSE)</f>
        <v>2.15</v>
      </c>
      <c r="CD32" s="318">
        <f t="shared" si="28"/>
        <v>503.28</v>
      </c>
      <c r="CE32" s="318">
        <f>VLOOKUP(D32,[4]รายได้ผู้เยียมเยือนชาวไทย!$C$6:$N$82,12,FALSE)</f>
        <v>534.41</v>
      </c>
      <c r="CF32" s="318">
        <f>VLOOKUP(D32,[4]รายได้ผู้เยียมเยือนชาวต่างชาติ!$C$6:$N$82,12,FALSE)</f>
        <v>9.09</v>
      </c>
      <c r="CG32" s="318">
        <f t="shared" si="29"/>
        <v>543.5</v>
      </c>
      <c r="CH32" s="318">
        <f>VLOOKUP(D32,'[5]สถิติท่องเที่ยวฯ ส.ค. 60R2 '!$B$5:$X$88,20,FALSE)</f>
        <v>538.35</v>
      </c>
      <c r="CI32" s="318">
        <f>VLOOKUP(D32,'[5]สถิติท่องเที่ยวฯ ส.ค. 60R2 '!$B$5:$X$88,23,FALSE)</f>
        <v>8.94</v>
      </c>
      <c r="CJ32" s="318">
        <f t="shared" si="30"/>
        <v>547.29000000000008</v>
      </c>
      <c r="CK32" s="318">
        <f>VLOOKUP(D32,'[6]สถิติท่องเที่ยวฯ ก.ย. 60R1 '!$B$5:$W$88,20,FALSE)</f>
        <v>509.25</v>
      </c>
      <c r="CL32" s="318">
        <f>VLOOKUP(D32,'[6]สถิติท่องเที่ยวฯ ก.ย. 60R1 '!$B$5:$X$88,23,FALSE)</f>
        <v>10.79</v>
      </c>
      <c r="CM32" s="318">
        <f t="shared" si="31"/>
        <v>520.04</v>
      </c>
      <c r="CN32" s="320">
        <f t="shared" si="32"/>
        <v>6609.8899999999994</v>
      </c>
      <c r="CO32" s="321">
        <f t="shared" si="33"/>
        <v>7.8431500513119934</v>
      </c>
    </row>
    <row r="33" spans="1:93" ht="41.25" customHeight="1">
      <c r="A33" s="300">
        <v>23</v>
      </c>
      <c r="B33" s="300" t="s">
        <v>97</v>
      </c>
      <c r="C33" s="322" t="s">
        <v>98</v>
      </c>
      <c r="D33" s="303" t="str">
        <f t="shared" si="5"/>
        <v>นครปฐม</v>
      </c>
      <c r="E33" s="264" t="s">
        <v>63</v>
      </c>
      <c r="F33" s="304">
        <v>3254.6200000000003</v>
      </c>
      <c r="G33" s="304">
        <v>3501.4270552183407</v>
      </c>
      <c r="H33" s="304">
        <v>4096.7665789029761</v>
      </c>
      <c r="I33" s="305">
        <v>4711.9289247561474</v>
      </c>
      <c r="J33" s="306">
        <f t="shared" si="34"/>
        <v>7.5832833085994769E-2</v>
      </c>
      <c r="K33" s="306">
        <f t="shared" si="34"/>
        <v>0.1700276813699069</v>
      </c>
      <c r="L33" s="306">
        <f t="shared" si="34"/>
        <v>0.15015801706181126</v>
      </c>
      <c r="M33" s="307">
        <f t="shared" si="1"/>
        <v>0.13200617717257099</v>
      </c>
      <c r="N33" s="306">
        <f t="shared" si="2"/>
        <v>0.1</v>
      </c>
      <c r="O33" s="305">
        <v>0</v>
      </c>
      <c r="P33" s="305">
        <v>0</v>
      </c>
      <c r="Q33" s="306">
        <v>1.4999999999999999E-2</v>
      </c>
      <c r="R33" s="305">
        <v>0</v>
      </c>
      <c r="S33" s="305"/>
      <c r="T33" s="306">
        <f t="shared" si="3"/>
        <v>0.115</v>
      </c>
      <c r="U33" s="308">
        <f>VLOOKUP(D33,[1]รายได้ชาวไทย!A$4:Z$87,26,FALSE)</f>
        <v>1090.4999999999998</v>
      </c>
      <c r="V33" s="308">
        <f>VLOOKUP(D33,[1]รายได้ชาวต่างประเทศ!$A$4:$Z$87,26,FALSE)</f>
        <v>75.039999999999992</v>
      </c>
      <c r="W33" s="308">
        <f t="shared" si="6"/>
        <v>1165.5399999999997</v>
      </c>
      <c r="X33" s="308">
        <f>VLOOKUP(D33,[1]รายได้ชาวไทย!$A$4:$S$87,4,FALSE)</f>
        <v>587.66999999999996</v>
      </c>
      <c r="Y33" s="308">
        <f>VLOOKUP(D33,[1]รายได้ชาวต่างประเทศ!$A$4:$Z$87,4,FALSE)</f>
        <v>34.460000000000008</v>
      </c>
      <c r="Z33" s="308">
        <f t="shared" si="7"/>
        <v>622.13</v>
      </c>
      <c r="AA33" s="308">
        <f>VLOOKUP(D33,[1]รายได้ชาวไทย!$A$4:$S$87,11,FALSE)</f>
        <v>713.41</v>
      </c>
      <c r="AB33" s="308">
        <f>VLOOKUP(D33,[1]รายได้ชาวต่างประเทศ!$A$4:$Z$87,11,FALSE)</f>
        <v>28.189999999999998</v>
      </c>
      <c r="AC33" s="308">
        <f t="shared" si="8"/>
        <v>741.59999999999991</v>
      </c>
      <c r="AD33" s="308">
        <f>VLOOKUP(D33,[1]รายได้ชาวไทย!$A$4:$S$87,18,FALSE)</f>
        <v>1077.76</v>
      </c>
      <c r="AE33" s="308">
        <f>VLOOKUP(D33,[1]รายได้ชาวต่างประเทศ!$A$4:$Z$87,18,FALSE)</f>
        <v>48.53</v>
      </c>
      <c r="AF33" s="308">
        <f t="shared" si="9"/>
        <v>1126.29</v>
      </c>
      <c r="AG33" s="309">
        <f t="shared" si="10"/>
        <v>3655.5599999999995</v>
      </c>
      <c r="AH33" s="310">
        <f>VLOOKUP(D33,[2]รายได้!$B$6:$Y$83,21,FALSE)</f>
        <v>1272.0600000000002</v>
      </c>
      <c r="AI33" s="310">
        <f>VLOOKUP(D33,[2]รายได้!$B$6:$Y$83,24,FALSE)</f>
        <v>85.249999999999986</v>
      </c>
      <c r="AJ33" s="310">
        <f t="shared" si="11"/>
        <v>1357.3100000000002</v>
      </c>
      <c r="AK33" s="311">
        <f>VLOOKUP(D33,[3]Revenue_59!$A$4:$C$85,3,FALSE)</f>
        <v>642.86</v>
      </c>
      <c r="AL33" s="311">
        <f>VLOOKUP(D33,[3]Revenue_59!$A$4:$F$86,6,FALSE)</f>
        <v>36.79</v>
      </c>
      <c r="AM33" s="311">
        <f t="shared" si="12"/>
        <v>679.65</v>
      </c>
      <c r="AN33" s="310">
        <f>VLOOKUP(D33,[3]Revenue_59!$A$4:$L$86,9,FALSE)</f>
        <v>747.17000000000007</v>
      </c>
      <c r="AO33" s="310">
        <f>VLOOKUP(D33,[3]Revenue_59!$A$4:$L$86,12,FALSE)</f>
        <v>29.230000000000004</v>
      </c>
      <c r="AP33" s="310">
        <f t="shared" si="13"/>
        <v>776.40000000000009</v>
      </c>
      <c r="AQ33" s="311">
        <f>VLOOKUP(D33,[3]Revenue_59!$A$4:$R$86,15,FALSE)</f>
        <v>1147.42</v>
      </c>
      <c r="AR33" s="311">
        <f>VLOOKUP(D33,[3]Revenue_59!$A$4:$R$86,18,FALSE)</f>
        <v>51.89</v>
      </c>
      <c r="AS33" s="311">
        <f t="shared" si="14"/>
        <v>1199.3100000000002</v>
      </c>
      <c r="AT33" s="312">
        <f t="shared" si="15"/>
        <v>4012.67</v>
      </c>
      <c r="AU33" s="313">
        <f t="shared" si="4"/>
        <v>9.7689546882010028</v>
      </c>
      <c r="AV33" s="314">
        <f>VLOOKUP(D33,[3]Revenue_59!$A$4:$X$85,21,FALSE)</f>
        <v>1299.97</v>
      </c>
      <c r="AW33" s="314">
        <f>VLOOKUP(D33,[3]Revenue_59!$A$4:$X$85,24,FALSE)</f>
        <v>86.559999999999988</v>
      </c>
      <c r="AX33" s="314">
        <f t="shared" si="16"/>
        <v>1386.53</v>
      </c>
      <c r="AY33" s="315">
        <f>VLOOKUP(D33,[3]Revenue_59!$A$4:$F$86,2,FALSE)</f>
        <v>847.69999999999993</v>
      </c>
      <c r="AZ33" s="315">
        <f>VLOOKUP(D33,[3]Revenue_59!$A$4:$F$86,5,FALSE)</f>
        <v>42.08</v>
      </c>
      <c r="BA33" s="315">
        <f t="shared" si="17"/>
        <v>889.78</v>
      </c>
      <c r="BB33" s="314">
        <f>VLOOKUP(D33,[3]Revenue_59!$A$4:$K$85,8,FALSE)</f>
        <v>893.45</v>
      </c>
      <c r="BC33" s="314">
        <f>VLOOKUP(D33,[3]Revenue_59!$A$4:$K$85,11,FALSE)</f>
        <v>32.92</v>
      </c>
      <c r="BD33" s="314">
        <f t="shared" si="18"/>
        <v>926.37</v>
      </c>
      <c r="BE33" s="315">
        <f>VLOOKUP(D33,[3]Revenue_59!$A$4:$Q$85,14,FALSE)</f>
        <v>1545.11</v>
      </c>
      <c r="BF33" s="315">
        <f>VLOOKUP(D33,[3]Revenue_59!$A$4:$Q$85,17,FALSE)</f>
        <v>64.069999999999993</v>
      </c>
      <c r="BG33" s="315">
        <f t="shared" si="19"/>
        <v>1609.1799999999998</v>
      </c>
      <c r="BH33" s="316">
        <f t="shared" si="20"/>
        <v>4811.8599999999997</v>
      </c>
      <c r="BI33" s="317">
        <f t="shared" si="21"/>
        <v>19.916663966884883</v>
      </c>
      <c r="BJ33" s="318">
        <f>VLOOKUP(D33,[4]รายได้ผู้เยียมเยือนชาวไทย!$C$6:$G$82,3,FALSE)</f>
        <v>1518.2899999999997</v>
      </c>
      <c r="BK33" s="318">
        <f>VLOOKUP(D33,[4]รายได้ผู้เยียมเยือนชาวต่างชาติ!$C$6:$G$82,3,FALSE)</f>
        <v>90.17</v>
      </c>
      <c r="BL33" s="318">
        <f t="shared" si="22"/>
        <v>1608.4599999999998</v>
      </c>
      <c r="BM33" s="319">
        <f>VLOOKUP(D33,[4]รายได้ผู้เยียมเยือนชาวไทย!$C$6:$N$82,6,FALSE)</f>
        <v>314.10000000000002</v>
      </c>
      <c r="BN33" s="319">
        <f>VLOOKUP(D33,[4]รายได้ผู้เยียมเยือนชาวต่างชาติ!$C$6:$N$82,6,FALSE)</f>
        <v>12.94</v>
      </c>
      <c r="BO33" s="319">
        <f t="shared" si="23"/>
        <v>327.04000000000002</v>
      </c>
      <c r="BP33" s="318">
        <f>VLOOKUP(D33,[4]รายได้ผู้เยียมเยือนชาวไทย!$C$6:$N$82,7,FALSE)</f>
        <v>281.08</v>
      </c>
      <c r="BQ33" s="318">
        <f>VLOOKUP(D33,[4]รายได้ผู้เยียมเยือนชาวต่างชาติ!$C$6:$N$82,7,FALSE)</f>
        <v>19.62</v>
      </c>
      <c r="BR33" s="318">
        <f t="shared" si="24"/>
        <v>300.7</v>
      </c>
      <c r="BS33" s="319">
        <f>VLOOKUP(D33,[4]รายได้ผู้เยียมเยือนชาวไทย!$C$6:$N$82,8,FALSE)</f>
        <v>306.14</v>
      </c>
      <c r="BT33" s="319">
        <f>VLOOKUP(D33,[4]รายได้ผู้เยียมเยือนชาวต่างชาติ!$C$6:$N$82,8,FALSE)</f>
        <v>13.46</v>
      </c>
      <c r="BU33" s="319">
        <f t="shared" si="25"/>
        <v>319.59999999999997</v>
      </c>
      <c r="BV33" s="318">
        <f>VLOOKUP(D33,[4]รายได้ผู้เยียมเยือนชาวไทย!$C$6:$N$82,9,FALSE)</f>
        <v>318.17</v>
      </c>
      <c r="BW33" s="318">
        <f>VLOOKUP(D33,[4]รายได้ผู้เยียมเยือนชาวต่างชาติ!$C$6:$N$82,9,FALSE)</f>
        <v>14</v>
      </c>
      <c r="BX33" s="318">
        <f t="shared" si="26"/>
        <v>332.17</v>
      </c>
      <c r="BY33" s="319">
        <f>VLOOKUP(D33,[4]รายได้ผู้เยียมเยือนชาวไทย!$C$6:$N$82,10,FALSE)</f>
        <v>322.58999999999997</v>
      </c>
      <c r="BZ33" s="319">
        <f>VLOOKUP(D33,[4]รายได้ผู้เยียมเยือนชาวต่างชาติ!$C$6:$N$82,10,FALSE)</f>
        <v>13.56</v>
      </c>
      <c r="CA33" s="319">
        <f t="shared" si="27"/>
        <v>336.15</v>
      </c>
      <c r="CB33" s="318">
        <f>VLOOKUP(D33,[4]รายได้ผู้เยียมเยือนชาวไทย!$C$6:$N$82,11,FALSE)</f>
        <v>308.43</v>
      </c>
      <c r="CC33" s="318">
        <f>VLOOKUP(D33,[4]รายได้ผู้เยียมเยือนชาวต่างชาติ!$C$6:$N$82,11,FALSE)</f>
        <v>11.43</v>
      </c>
      <c r="CD33" s="318">
        <f t="shared" si="28"/>
        <v>319.86</v>
      </c>
      <c r="CE33" s="318">
        <f>VLOOKUP(D33,[4]รายได้ผู้เยียมเยือนชาวไทย!$C$6:$N$82,12,FALSE)</f>
        <v>562.71</v>
      </c>
      <c r="CF33" s="318">
        <f>VLOOKUP(D33,[4]รายได้ผู้เยียมเยือนชาวต่างชาติ!$C$6:$N$82,12,FALSE)</f>
        <v>26.29</v>
      </c>
      <c r="CG33" s="318">
        <f t="shared" si="29"/>
        <v>589</v>
      </c>
      <c r="CH33" s="318">
        <f>VLOOKUP(D33,'[5]สถิติท่องเที่ยวฯ ส.ค. 60R2 '!$B$5:$X$88,20,FALSE)</f>
        <v>602.20000000000005</v>
      </c>
      <c r="CI33" s="318">
        <f>VLOOKUP(D33,'[5]สถิติท่องเที่ยวฯ ส.ค. 60R2 '!$B$5:$X$88,23,FALSE)</f>
        <v>22.91</v>
      </c>
      <c r="CJ33" s="318">
        <f t="shared" si="30"/>
        <v>625.11</v>
      </c>
      <c r="CK33" s="318">
        <f>VLOOKUP(D33,'[6]สถิติท่องเที่ยวฯ ก.ย. 60R1 '!$B$5:$W$88,20,FALSE)</f>
        <v>539.03</v>
      </c>
      <c r="CL33" s="318">
        <f>VLOOKUP(D33,'[6]สถิติท่องเที่ยวฯ ก.ย. 60R1 '!$B$5:$X$88,23,FALSE)</f>
        <v>21.41</v>
      </c>
      <c r="CM33" s="318">
        <f t="shared" si="31"/>
        <v>560.43999999999994</v>
      </c>
      <c r="CN33" s="320">
        <f t="shared" si="32"/>
        <v>5318.5299999999988</v>
      </c>
      <c r="CO33" s="321">
        <f t="shared" si="33"/>
        <v>10.529608093336032</v>
      </c>
    </row>
    <row r="34" spans="1:93" ht="41.25" customHeight="1">
      <c r="A34" s="300">
        <v>24</v>
      </c>
      <c r="B34" s="300" t="s">
        <v>99</v>
      </c>
      <c r="C34" s="322" t="s">
        <v>100</v>
      </c>
      <c r="D34" s="303" t="str">
        <f t="shared" si="5"/>
        <v>นครพนม</v>
      </c>
      <c r="E34" s="264" t="s">
        <v>101</v>
      </c>
      <c r="F34" s="304">
        <v>1264.1300000000001</v>
      </c>
      <c r="G34" s="304">
        <v>1393.3559988874401</v>
      </c>
      <c r="H34" s="304">
        <v>1567.6225259648704</v>
      </c>
      <c r="I34" s="305">
        <v>1690.9719732067481</v>
      </c>
      <c r="J34" s="306">
        <f t="shared" si="34"/>
        <v>0.1022252449411374</v>
      </c>
      <c r="K34" s="306">
        <f t="shared" si="34"/>
        <v>0.12506963562548101</v>
      </c>
      <c r="L34" s="306">
        <f t="shared" si="34"/>
        <v>7.8685681788067049E-2</v>
      </c>
      <c r="M34" s="307">
        <f t="shared" si="1"/>
        <v>0.10199352078489515</v>
      </c>
      <c r="N34" s="306">
        <f t="shared" si="2"/>
        <v>0.1</v>
      </c>
      <c r="O34" s="305">
        <v>0</v>
      </c>
      <c r="P34" s="305">
        <v>0</v>
      </c>
      <c r="Q34" s="305">
        <v>0</v>
      </c>
      <c r="R34" s="305">
        <v>0</v>
      </c>
      <c r="S34" s="305"/>
      <c r="T34" s="306">
        <f t="shared" si="3"/>
        <v>0.1</v>
      </c>
      <c r="U34" s="308">
        <f>VLOOKUP(D34,[1]รายได้ชาวไทย!A$4:Z$87,26,FALSE)</f>
        <v>301.32</v>
      </c>
      <c r="V34" s="308">
        <f>VLOOKUP(D34,[1]รายได้ชาวต่างประเทศ!$A$4:$Z$87,26,FALSE)</f>
        <v>20.69</v>
      </c>
      <c r="W34" s="308">
        <f t="shared" si="6"/>
        <v>322.01</v>
      </c>
      <c r="X34" s="308">
        <f>VLOOKUP(D34,[1]รายได้ชาวไทย!$A$4:$S$87,4,FALSE)</f>
        <v>364.47</v>
      </c>
      <c r="Y34" s="308">
        <f>VLOOKUP(D34,[1]รายได้ชาวต่างประเทศ!$A$4:$Z$87,4,FALSE)</f>
        <v>15.18</v>
      </c>
      <c r="Z34" s="308">
        <f t="shared" si="7"/>
        <v>379.65000000000003</v>
      </c>
      <c r="AA34" s="308">
        <f>VLOOKUP(D34,[1]รายได้ชาวไทย!$A$4:$S$87,11,FALSE)</f>
        <v>321.16000000000003</v>
      </c>
      <c r="AB34" s="308">
        <f>VLOOKUP(D34,[1]รายได้ชาวต่างประเทศ!$A$4:$Z$87,11,FALSE)</f>
        <v>27.22</v>
      </c>
      <c r="AC34" s="308">
        <f t="shared" si="8"/>
        <v>348.38</v>
      </c>
      <c r="AD34" s="308">
        <f>VLOOKUP(D34,[1]รายได้ชาวไทย!$A$4:$S$87,18,FALSE)</f>
        <v>305.2</v>
      </c>
      <c r="AE34" s="308">
        <f>VLOOKUP(D34,[1]รายได้ชาวต่างประเทศ!$A$4:$Z$87,18,FALSE)</f>
        <v>17.599999999999998</v>
      </c>
      <c r="AF34" s="308">
        <f t="shared" si="9"/>
        <v>322.8</v>
      </c>
      <c r="AG34" s="309">
        <f t="shared" si="10"/>
        <v>1372.84</v>
      </c>
      <c r="AH34" s="310">
        <f>VLOOKUP(D34,[2]รายได้!$B$6:$Y$83,21,FALSE)</f>
        <v>333.72999999999996</v>
      </c>
      <c r="AI34" s="310">
        <f>VLOOKUP(D34,[2]รายได้!$B$6:$Y$83,24,FALSE)</f>
        <v>22.68</v>
      </c>
      <c r="AJ34" s="310">
        <f t="shared" si="11"/>
        <v>356.40999999999997</v>
      </c>
      <c r="AK34" s="311">
        <f>VLOOKUP(D34,[3]Revenue_59!$A$4:$C$85,3,FALSE)</f>
        <v>411.69</v>
      </c>
      <c r="AL34" s="311">
        <f>VLOOKUP(D34,[3]Revenue_59!$A$4:$F$86,6,FALSE)</f>
        <v>16.63</v>
      </c>
      <c r="AM34" s="311">
        <f t="shared" si="12"/>
        <v>428.32</v>
      </c>
      <c r="AN34" s="310">
        <f>VLOOKUP(D34,[3]Revenue_59!$A$4:$L$86,9,FALSE)</f>
        <v>343.11</v>
      </c>
      <c r="AO34" s="310">
        <f>VLOOKUP(D34,[3]Revenue_59!$A$4:$L$86,12,FALSE)</f>
        <v>29.91</v>
      </c>
      <c r="AP34" s="310">
        <f t="shared" si="13"/>
        <v>373.02000000000004</v>
      </c>
      <c r="AQ34" s="311">
        <f>VLOOKUP(D34,[3]Revenue_59!$A$4:$R$86,15,FALSE)</f>
        <v>354.10000000000008</v>
      </c>
      <c r="AR34" s="311">
        <f>VLOOKUP(D34,[3]Revenue_59!$A$4:$R$86,18,FALSE)</f>
        <v>19.18</v>
      </c>
      <c r="AS34" s="311">
        <f t="shared" si="14"/>
        <v>373.28000000000009</v>
      </c>
      <c r="AT34" s="312">
        <f t="shared" si="15"/>
        <v>1531.0300000000002</v>
      </c>
      <c r="AU34" s="313">
        <f t="shared" si="4"/>
        <v>11.522828588910601</v>
      </c>
      <c r="AV34" s="314">
        <f>VLOOKUP(D34,[3]Revenue_59!$A$4:$X$85,21,FALSE)</f>
        <v>357.28000000000003</v>
      </c>
      <c r="AW34" s="314">
        <f>VLOOKUP(D34,[3]Revenue_59!$A$4:$X$85,24,FALSE)</f>
        <v>23.830000000000002</v>
      </c>
      <c r="AX34" s="314">
        <f t="shared" si="16"/>
        <v>381.11</v>
      </c>
      <c r="AY34" s="315">
        <f>VLOOKUP(D34,[3]Revenue_59!$A$4:$F$86,2,FALSE)</f>
        <v>454.19999999999993</v>
      </c>
      <c r="AZ34" s="315">
        <f>VLOOKUP(D34,[3]Revenue_59!$A$4:$F$86,5,FALSE)</f>
        <v>17.86</v>
      </c>
      <c r="BA34" s="315">
        <f t="shared" si="17"/>
        <v>472.05999999999995</v>
      </c>
      <c r="BB34" s="314">
        <f>VLOOKUP(D34,[3]Revenue_59!$A$4:$K$85,8,FALSE)</f>
        <v>372.4</v>
      </c>
      <c r="BC34" s="314">
        <f>VLOOKUP(D34,[3]Revenue_59!$A$4:$K$85,11,FALSE)</f>
        <v>31.22</v>
      </c>
      <c r="BD34" s="314">
        <f t="shared" si="18"/>
        <v>403.62</v>
      </c>
      <c r="BE34" s="315">
        <f>VLOOKUP(D34,[3]Revenue_59!$A$4:$Q$85,14,FALSE)</f>
        <v>386.96</v>
      </c>
      <c r="BF34" s="315">
        <f>VLOOKUP(D34,[3]Revenue_59!$A$4:$Q$85,17,FALSE)</f>
        <v>20.62</v>
      </c>
      <c r="BG34" s="315">
        <f t="shared" si="19"/>
        <v>407.58</v>
      </c>
      <c r="BH34" s="316">
        <f t="shared" si="20"/>
        <v>1664.37</v>
      </c>
      <c r="BI34" s="317">
        <f t="shared" si="21"/>
        <v>8.7091696439651525</v>
      </c>
      <c r="BJ34" s="318">
        <f>VLOOKUP(D34,[4]รายได้ผู้เยียมเยือนชาวไทย!$C$6:$G$82,3,FALSE)</f>
        <v>382.35</v>
      </c>
      <c r="BK34" s="318">
        <f>VLOOKUP(D34,[4]รายได้ผู้เยียมเยือนชาวต่างชาติ!$C$6:$G$82,3,FALSE)</f>
        <v>25.250000000000004</v>
      </c>
      <c r="BL34" s="318">
        <f t="shared" si="22"/>
        <v>407.6</v>
      </c>
      <c r="BM34" s="319">
        <f>VLOOKUP(D34,[4]รายได้ผู้เยียมเยือนชาวไทย!$C$6:$N$82,6,FALSE)</f>
        <v>160.94</v>
      </c>
      <c r="BN34" s="319">
        <f>VLOOKUP(D34,[4]รายได้ผู้เยียมเยือนชาวต่างชาติ!$C$6:$N$82,6,FALSE)</f>
        <v>8.2100000000000009</v>
      </c>
      <c r="BO34" s="319">
        <f t="shared" si="23"/>
        <v>169.15</v>
      </c>
      <c r="BP34" s="318">
        <f>VLOOKUP(D34,[4]รายได้ผู้เยียมเยือนชาวไทย!$C$6:$N$82,7,FALSE)</f>
        <v>171.95</v>
      </c>
      <c r="BQ34" s="318">
        <f>VLOOKUP(D34,[4]รายได้ผู้เยียมเยือนชาวต่างชาติ!$C$6:$N$82,7,FALSE)</f>
        <v>5.8</v>
      </c>
      <c r="BR34" s="318">
        <f t="shared" si="24"/>
        <v>177.75</v>
      </c>
      <c r="BS34" s="319">
        <f>VLOOKUP(D34,[4]รายได้ผู้เยียมเยือนชาวไทย!$C$6:$N$82,8,FALSE)</f>
        <v>154.82</v>
      </c>
      <c r="BT34" s="319">
        <f>VLOOKUP(D34,[4]รายได้ผู้เยียมเยือนชาวต่างชาติ!$C$6:$N$82,8,FALSE)</f>
        <v>5.5</v>
      </c>
      <c r="BU34" s="319">
        <f t="shared" si="25"/>
        <v>160.32</v>
      </c>
      <c r="BV34" s="318">
        <f>VLOOKUP(D34,[4]รายได้ผู้เยียมเยือนชาวไทย!$C$6:$N$82,9,FALSE)</f>
        <v>139.4</v>
      </c>
      <c r="BW34" s="318">
        <f>VLOOKUP(D34,[4]รายได้ผู้เยียมเยือนชาวต่างชาติ!$C$6:$N$82,9,FALSE)</f>
        <v>14.39</v>
      </c>
      <c r="BX34" s="318">
        <f t="shared" si="26"/>
        <v>153.79000000000002</v>
      </c>
      <c r="BY34" s="319">
        <f>VLOOKUP(D34,[4]รายได้ผู้เยียมเยือนชาวไทย!$C$6:$N$82,10,FALSE)</f>
        <v>129.75</v>
      </c>
      <c r="BZ34" s="319">
        <f>VLOOKUP(D34,[4]รายได้ผู้เยียมเยือนชาวต่างชาติ!$C$6:$N$82,10,FALSE)</f>
        <v>9.6999999999999993</v>
      </c>
      <c r="CA34" s="319">
        <f t="shared" si="27"/>
        <v>139.44999999999999</v>
      </c>
      <c r="CB34" s="318">
        <f>VLOOKUP(D34,[4]รายได้ผู้เยียมเยือนชาวไทย!$C$6:$N$82,11,FALSE)</f>
        <v>129.47</v>
      </c>
      <c r="CC34" s="318">
        <f>VLOOKUP(D34,[4]รายได้ผู้เยียมเยือนชาวต่างชาติ!$C$6:$N$82,11,FALSE)</f>
        <v>9.1</v>
      </c>
      <c r="CD34" s="318">
        <f t="shared" si="28"/>
        <v>138.57</v>
      </c>
      <c r="CE34" s="318">
        <f>VLOOKUP(D34,[4]รายได้ผู้เยียมเยือนชาวไทย!$C$6:$N$82,12,FALSE)</f>
        <v>124.59</v>
      </c>
      <c r="CF34" s="318">
        <f>VLOOKUP(D34,[4]รายได้ผู้เยียมเยือนชาวต่างชาติ!$C$6:$N$82,12,FALSE)</f>
        <v>7.11</v>
      </c>
      <c r="CG34" s="318">
        <f t="shared" si="29"/>
        <v>131.70000000000002</v>
      </c>
      <c r="CH34" s="318">
        <f>VLOOKUP(D34,'[5]สถิติท่องเที่ยวฯ ส.ค. 60R2 '!$B$5:$X$88,20,FALSE)</f>
        <v>144.05000000000001</v>
      </c>
      <c r="CI34" s="318">
        <f>VLOOKUP(D34,'[5]สถิติท่องเที่ยวฯ ส.ค. 60R2 '!$B$5:$X$88,23,FALSE)</f>
        <v>8.4600000000000009</v>
      </c>
      <c r="CJ34" s="318">
        <f t="shared" si="30"/>
        <v>152.51000000000002</v>
      </c>
      <c r="CK34" s="318">
        <f>VLOOKUP(D34,'[6]สถิติท่องเที่ยวฯ ก.ย. 60R1 '!$B$5:$W$88,20,FALSE)</f>
        <v>144.19</v>
      </c>
      <c r="CL34" s="318">
        <f>VLOOKUP(D34,'[6]สถิติท่องเที่ยวฯ ก.ย. 60R1 '!$B$5:$X$88,23,FALSE)</f>
        <v>6.5</v>
      </c>
      <c r="CM34" s="318">
        <f t="shared" si="31"/>
        <v>150.69</v>
      </c>
      <c r="CN34" s="320">
        <f t="shared" si="32"/>
        <v>1781.53</v>
      </c>
      <c r="CO34" s="321">
        <f t="shared" si="33"/>
        <v>7.0393001556144421</v>
      </c>
    </row>
    <row r="35" spans="1:93" ht="41.25" customHeight="1">
      <c r="A35" s="300">
        <v>25</v>
      </c>
      <c r="B35" s="300" t="s">
        <v>102</v>
      </c>
      <c r="C35" s="322" t="s">
        <v>103</v>
      </c>
      <c r="D35" s="303" t="str">
        <f t="shared" si="5"/>
        <v>นครราชสีมา</v>
      </c>
      <c r="E35" s="264" t="s">
        <v>85</v>
      </c>
      <c r="F35" s="304">
        <v>9274.6200000000008</v>
      </c>
      <c r="G35" s="304">
        <v>13412.861697609595</v>
      </c>
      <c r="H35" s="304">
        <v>15754.236521342671</v>
      </c>
      <c r="I35" s="305">
        <v>17501.63776836601</v>
      </c>
      <c r="J35" s="306">
        <f t="shared" si="34"/>
        <v>0.44618989215834109</v>
      </c>
      <c r="K35" s="306">
        <f t="shared" si="34"/>
        <v>0.17456191501253981</v>
      </c>
      <c r="L35" s="306">
        <f t="shared" si="34"/>
        <v>0.11091627605413247</v>
      </c>
      <c r="M35" s="307">
        <f t="shared" si="1"/>
        <v>0.24388936107500445</v>
      </c>
      <c r="N35" s="306">
        <f t="shared" si="2"/>
        <v>0.1</v>
      </c>
      <c r="O35" s="305">
        <v>0</v>
      </c>
      <c r="P35" s="305">
        <v>0</v>
      </c>
      <c r="Q35" s="305">
        <v>0</v>
      </c>
      <c r="R35" s="305">
        <v>0</v>
      </c>
      <c r="S35" s="305"/>
      <c r="T35" s="306">
        <f t="shared" si="3"/>
        <v>0.1</v>
      </c>
      <c r="U35" s="308">
        <f>VLOOKUP(D35,[1]รายได้ชาวไทย!A$4:Z$87,26,FALSE)</f>
        <v>2749.9799999999996</v>
      </c>
      <c r="V35" s="308">
        <f>VLOOKUP(D35,[1]รายได้ชาวต่างประเทศ!$A$4:$Z$87,26,FALSE)</f>
        <v>105.44</v>
      </c>
      <c r="W35" s="308">
        <f t="shared" si="6"/>
        <v>2855.4199999999996</v>
      </c>
      <c r="X35" s="308">
        <f>VLOOKUP(D35,[1]รายได้ชาวไทย!$A$4:$S$87,4,FALSE)</f>
        <v>3471.12</v>
      </c>
      <c r="Y35" s="308">
        <f>VLOOKUP(D35,[1]รายได้ชาวต่างประเทศ!$A$4:$Z$87,4,FALSE)</f>
        <v>104.81</v>
      </c>
      <c r="Z35" s="308">
        <f t="shared" si="7"/>
        <v>3575.93</v>
      </c>
      <c r="AA35" s="308">
        <f>VLOOKUP(D35,[1]รายได้ชาวไทย!$A$4:$S$87,11,FALSE)</f>
        <v>3171.66</v>
      </c>
      <c r="AB35" s="308">
        <f>VLOOKUP(D35,[1]รายได้ชาวต่างประเทศ!$A$4:$Z$87,11,FALSE)</f>
        <v>121.72000000000001</v>
      </c>
      <c r="AC35" s="308">
        <f t="shared" si="8"/>
        <v>3293.3799999999997</v>
      </c>
      <c r="AD35" s="308">
        <f>VLOOKUP(D35,[1]รายได้ชาวไทย!$A$4:$S$87,18,FALSE)</f>
        <v>3416.62</v>
      </c>
      <c r="AE35" s="308">
        <f>VLOOKUP(D35,[1]รายได้ชาวต่างประเทศ!$A$4:$Z$87,18,FALSE)</f>
        <v>110.65</v>
      </c>
      <c r="AF35" s="308">
        <f t="shared" si="9"/>
        <v>3527.27</v>
      </c>
      <c r="AG35" s="309">
        <f t="shared" si="10"/>
        <v>13252</v>
      </c>
      <c r="AH35" s="310">
        <f>VLOOKUP(D35,[2]รายได้!$B$6:$Y$83,21,FALSE)</f>
        <v>2999.7</v>
      </c>
      <c r="AI35" s="310">
        <f>VLOOKUP(D35,[2]รายได้!$B$6:$Y$83,24,FALSE)</f>
        <v>114.98</v>
      </c>
      <c r="AJ35" s="310">
        <f t="shared" si="11"/>
        <v>3114.68</v>
      </c>
      <c r="AK35" s="311">
        <f>VLOOKUP(D35,[3]Revenue_59!$A$4:$C$85,3,FALSE)</f>
        <v>4238.22</v>
      </c>
      <c r="AL35" s="311">
        <f>VLOOKUP(D35,[3]Revenue_59!$A$4:$F$86,6,FALSE)</f>
        <v>112.3</v>
      </c>
      <c r="AM35" s="311">
        <f t="shared" si="12"/>
        <v>4350.5200000000004</v>
      </c>
      <c r="AN35" s="310">
        <f>VLOOKUP(D35,[3]Revenue_59!$A$4:$L$86,9,FALSE)</f>
        <v>3721.9400000000005</v>
      </c>
      <c r="AO35" s="310">
        <f>VLOOKUP(D35,[3]Revenue_59!$A$4:$L$86,12,FALSE)</f>
        <v>130.26</v>
      </c>
      <c r="AP35" s="310">
        <f t="shared" si="13"/>
        <v>3852.2000000000007</v>
      </c>
      <c r="AQ35" s="311">
        <f>VLOOKUP(D35,[3]Revenue_59!$A$4:$R$86,15,FALSE)</f>
        <v>4113.04</v>
      </c>
      <c r="AR35" s="311">
        <f>VLOOKUP(D35,[3]Revenue_59!$A$4:$R$86,18,FALSE)</f>
        <v>124.33</v>
      </c>
      <c r="AS35" s="311">
        <f t="shared" si="14"/>
        <v>4237.37</v>
      </c>
      <c r="AT35" s="312">
        <f t="shared" si="15"/>
        <v>15554.77</v>
      </c>
      <c r="AU35" s="313">
        <f t="shared" si="4"/>
        <v>17.376773317235138</v>
      </c>
      <c r="AV35" s="314">
        <f>VLOOKUP(D35,[3]Revenue_59!$A$4:$X$85,21,FALSE)</f>
        <v>3251.66</v>
      </c>
      <c r="AW35" s="314">
        <f>VLOOKUP(D35,[3]Revenue_59!$A$4:$X$85,24,FALSE)</f>
        <v>126.46000000000001</v>
      </c>
      <c r="AX35" s="314">
        <f t="shared" si="16"/>
        <v>3378.12</v>
      </c>
      <c r="AY35" s="315">
        <f>VLOOKUP(D35,[3]Revenue_59!$A$4:$F$86,2,FALSE)</f>
        <v>4660.9500000000007</v>
      </c>
      <c r="AZ35" s="315">
        <f>VLOOKUP(D35,[3]Revenue_59!$A$4:$F$86,5,FALSE)</f>
        <v>120.34</v>
      </c>
      <c r="BA35" s="315">
        <f t="shared" si="17"/>
        <v>4781.2900000000009</v>
      </c>
      <c r="BB35" s="314">
        <f>VLOOKUP(D35,[3]Revenue_59!$A$4:$K$85,8,FALSE)</f>
        <v>3985.17</v>
      </c>
      <c r="BC35" s="314">
        <f>VLOOKUP(D35,[3]Revenue_59!$A$4:$K$85,11,FALSE)</f>
        <v>138.22</v>
      </c>
      <c r="BD35" s="314">
        <f t="shared" si="18"/>
        <v>4123.3900000000003</v>
      </c>
      <c r="BE35" s="315">
        <f>VLOOKUP(D35,[3]Revenue_59!$A$4:$Q$85,14,FALSE)</f>
        <v>4580.16</v>
      </c>
      <c r="BF35" s="315">
        <f>VLOOKUP(D35,[3]Revenue_59!$A$4:$Q$85,17,FALSE)</f>
        <v>135.22999999999999</v>
      </c>
      <c r="BG35" s="315">
        <f t="shared" si="19"/>
        <v>4715.3899999999994</v>
      </c>
      <c r="BH35" s="316">
        <f t="shared" si="20"/>
        <v>16998.190000000002</v>
      </c>
      <c r="BI35" s="317">
        <f t="shared" si="21"/>
        <v>9.279597191086733</v>
      </c>
      <c r="BJ35" s="318">
        <f>VLOOKUP(D35,[4]รายได้ผู้เยียมเยือนชาวไทย!$C$6:$G$82,3,FALSE)</f>
        <v>3659.7400000000007</v>
      </c>
      <c r="BK35" s="318">
        <f>VLOOKUP(D35,[4]รายได้ผู้เยียมเยือนชาวต่างชาติ!$C$6:$G$82,3,FALSE)</f>
        <v>138.60000000000002</v>
      </c>
      <c r="BL35" s="318">
        <f t="shared" si="22"/>
        <v>3798.3400000000006</v>
      </c>
      <c r="BM35" s="319">
        <f>VLOOKUP(D35,[4]รายได้ผู้เยียมเยือนชาวไทย!$C$6:$N$82,6,FALSE)</f>
        <v>1805.42</v>
      </c>
      <c r="BN35" s="319">
        <f>VLOOKUP(D35,[4]รายได้ผู้เยียมเยือนชาวต่างชาติ!$C$6:$N$82,6,FALSE)</f>
        <v>53.59</v>
      </c>
      <c r="BO35" s="319">
        <f t="shared" si="23"/>
        <v>1859.01</v>
      </c>
      <c r="BP35" s="318">
        <f>VLOOKUP(D35,[4]รายได้ผู้เยียมเยือนชาวไทย!$C$6:$N$82,7,FALSE)</f>
        <v>1648.34</v>
      </c>
      <c r="BQ35" s="318">
        <f>VLOOKUP(D35,[4]รายได้ผู้เยียมเยือนชาวต่างชาติ!$C$6:$N$82,7,FALSE)</f>
        <v>41.28</v>
      </c>
      <c r="BR35" s="318">
        <f t="shared" si="24"/>
        <v>1689.62</v>
      </c>
      <c r="BS35" s="319">
        <f>VLOOKUP(D35,[4]รายได้ผู้เยียมเยือนชาวไทย!$C$6:$N$82,8,FALSE)</f>
        <v>1602.17</v>
      </c>
      <c r="BT35" s="319">
        <f>VLOOKUP(D35,[4]รายได้ผู้เยียมเยือนชาวต่างชาติ!$C$6:$N$82,8,FALSE)</f>
        <v>37.67</v>
      </c>
      <c r="BU35" s="319">
        <f t="shared" si="25"/>
        <v>1639.8400000000001</v>
      </c>
      <c r="BV35" s="318">
        <f>VLOOKUP(D35,[4]รายได้ผู้เยียมเยือนชาวไทย!$C$6:$N$82,9,FALSE)</f>
        <v>1468.58</v>
      </c>
      <c r="BW35" s="318">
        <f>VLOOKUP(D35,[4]รายได้ผู้เยียมเยือนชาวต่างชาติ!$C$6:$N$82,9,FALSE)</f>
        <v>58.3</v>
      </c>
      <c r="BX35" s="318">
        <f t="shared" si="26"/>
        <v>1526.8799999999999</v>
      </c>
      <c r="BY35" s="319">
        <f>VLOOKUP(D35,[4]รายได้ผู้เยียมเยือนชาวไทย!$C$6:$N$82,10,FALSE)</f>
        <v>1448.26</v>
      </c>
      <c r="BZ35" s="319">
        <f>VLOOKUP(D35,[4]รายได้ผู้เยียมเยือนชาวต่างชาติ!$C$6:$N$82,10,FALSE)</f>
        <v>51.36</v>
      </c>
      <c r="CA35" s="319">
        <f t="shared" si="27"/>
        <v>1499.62</v>
      </c>
      <c r="CB35" s="318">
        <f>VLOOKUP(D35,[4]รายได้ผู้เยียมเยือนชาวไทย!$C$6:$N$82,11,FALSE)</f>
        <v>1416.9</v>
      </c>
      <c r="CC35" s="318">
        <f>VLOOKUP(D35,[4]รายได้ผู้เยียมเยือนชาวต่างชาติ!$C$6:$N$82,11,FALSE)</f>
        <v>45.32</v>
      </c>
      <c r="CD35" s="318">
        <f t="shared" si="28"/>
        <v>1462.22</v>
      </c>
      <c r="CE35" s="318">
        <f>VLOOKUP(D35,[4]รายได้ผู้เยียมเยือนชาวไทย!$C$6:$N$82,12,FALSE)</f>
        <v>1640.37</v>
      </c>
      <c r="CF35" s="318">
        <f>VLOOKUP(D35,[4]รายได้ผู้เยียมเยือนชาวต่างชาติ!$C$6:$N$82,12,FALSE)</f>
        <v>51.44</v>
      </c>
      <c r="CG35" s="318">
        <f t="shared" si="29"/>
        <v>1691.81</v>
      </c>
      <c r="CH35" s="318">
        <f>VLOOKUP(D35,'[5]สถิติท่องเที่ยวฯ ส.ค. 60R2 '!$B$5:$X$88,20,FALSE)</f>
        <v>1677.29</v>
      </c>
      <c r="CI35" s="318">
        <f>VLOOKUP(D35,'[5]สถิติท่องเที่ยวฯ ส.ค. 60R2 '!$B$5:$X$88,23,FALSE)</f>
        <v>51.58</v>
      </c>
      <c r="CJ35" s="318">
        <f t="shared" si="30"/>
        <v>1728.87</v>
      </c>
      <c r="CK35" s="318">
        <f>VLOOKUP(D35,'[6]สถิติท่องเที่ยวฯ ก.ย. 60R1 '!$B$5:$W$88,20,FALSE)</f>
        <v>1679.9</v>
      </c>
      <c r="CL35" s="318">
        <f>VLOOKUP(D35,'[6]สถิติท่องเที่ยวฯ ก.ย. 60R1 '!$B$5:$X$88,23,FALSE)</f>
        <v>49.08</v>
      </c>
      <c r="CM35" s="318">
        <f t="shared" si="31"/>
        <v>1728.98</v>
      </c>
      <c r="CN35" s="320">
        <f t="shared" si="32"/>
        <v>18625.189999999999</v>
      </c>
      <c r="CO35" s="321">
        <f t="shared" si="33"/>
        <v>9.5716073299568727</v>
      </c>
    </row>
    <row r="36" spans="1:93" ht="41.25" customHeight="1">
      <c r="A36" s="300">
        <v>26</v>
      </c>
      <c r="B36" s="300" t="s">
        <v>104</v>
      </c>
      <c r="C36" s="322" t="s">
        <v>105</v>
      </c>
      <c r="D36" s="303" t="str">
        <f t="shared" si="5"/>
        <v>นครศรีธรรมราช</v>
      </c>
      <c r="E36" s="264" t="s">
        <v>88</v>
      </c>
      <c r="F36" s="304">
        <v>10190.93</v>
      </c>
      <c r="G36" s="304">
        <v>10032.492633162379</v>
      </c>
      <c r="H36" s="304">
        <v>13457.724505031256</v>
      </c>
      <c r="I36" s="305">
        <v>14501.590074442676</v>
      </c>
      <c r="J36" s="306">
        <f t="shared" si="34"/>
        <v>-1.5546899727269354E-2</v>
      </c>
      <c r="K36" s="306">
        <f t="shared" si="34"/>
        <v>0.34141384370886863</v>
      </c>
      <c r="L36" s="306">
        <f t="shared" si="34"/>
        <v>7.7566275711853414E-2</v>
      </c>
      <c r="M36" s="307">
        <f t="shared" si="1"/>
        <v>0.13447773989781756</v>
      </c>
      <c r="N36" s="306">
        <f t="shared" si="2"/>
        <v>0.1</v>
      </c>
      <c r="O36" s="305">
        <v>0</v>
      </c>
      <c r="P36" s="306">
        <v>1.4999999999999999E-2</v>
      </c>
      <c r="Q36" s="305">
        <v>0</v>
      </c>
      <c r="R36" s="306">
        <v>1.4999999999999999E-2</v>
      </c>
      <c r="S36" s="324">
        <v>1.4999999999999999E-2</v>
      </c>
      <c r="T36" s="306">
        <f t="shared" si="3"/>
        <v>0.115</v>
      </c>
      <c r="U36" s="308">
        <f>VLOOKUP(D36,[1]รายได้ชาวไทย!A$4:Z$87,26,FALSE)</f>
        <v>2613.39</v>
      </c>
      <c r="V36" s="308">
        <f>VLOOKUP(D36,[1]รายได้ชาวต่างประเทศ!$A$4:$Z$87,26,FALSE)</f>
        <v>76.680000000000007</v>
      </c>
      <c r="W36" s="308">
        <f t="shared" si="6"/>
        <v>2690.0699999999997</v>
      </c>
      <c r="X36" s="308">
        <f>VLOOKUP(D36,[1]รายได้ชาวไทย!$A$4:$S$87,4,FALSE)</f>
        <v>2345.31</v>
      </c>
      <c r="Y36" s="308">
        <f>VLOOKUP(D36,[1]รายได้ชาวต่างประเทศ!$A$4:$Z$87,4,FALSE)</f>
        <v>69.62</v>
      </c>
      <c r="Z36" s="308">
        <f t="shared" si="7"/>
        <v>2414.9299999999998</v>
      </c>
      <c r="AA36" s="308">
        <f>VLOOKUP(D36,[1]รายได้ชาวไทย!$A$4:$S$87,11,FALSE)</f>
        <v>4242.53</v>
      </c>
      <c r="AB36" s="308">
        <f>VLOOKUP(D36,[1]รายได้ชาวต่างประเทศ!$A$4:$Z$87,11,FALSE)</f>
        <v>41.669999999999995</v>
      </c>
      <c r="AC36" s="308">
        <f t="shared" si="8"/>
        <v>4284.2</v>
      </c>
      <c r="AD36" s="308">
        <f>VLOOKUP(D36,[1]รายได้ชาวไทย!$A$4:$S$87,18,FALSE)</f>
        <v>2383.89</v>
      </c>
      <c r="AE36" s="308">
        <f>VLOOKUP(D36,[1]รายได้ชาวต่างประเทศ!$A$4:$Z$87,18,FALSE)</f>
        <v>56.649999999999991</v>
      </c>
      <c r="AF36" s="308">
        <f t="shared" si="9"/>
        <v>2440.54</v>
      </c>
      <c r="AG36" s="309">
        <f t="shared" si="10"/>
        <v>11829.740000000002</v>
      </c>
      <c r="AH36" s="310">
        <f>VLOOKUP(D36,[2]รายได้!$B$6:$Y$83,21,FALSE)</f>
        <v>2647.1499999999996</v>
      </c>
      <c r="AI36" s="310">
        <f>VLOOKUP(D36,[2]รายได้!$B$6:$Y$83,24,FALSE)</f>
        <v>89.920000000000016</v>
      </c>
      <c r="AJ36" s="310">
        <f t="shared" si="11"/>
        <v>2737.0699999999997</v>
      </c>
      <c r="AK36" s="311">
        <f>VLOOKUP(D36,[3]Revenue_59!$A$4:$C$85,3,FALSE)</f>
        <v>2864.38</v>
      </c>
      <c r="AL36" s="311">
        <f>VLOOKUP(D36,[3]Revenue_59!$A$4:$F$86,6,FALSE)</f>
        <v>90.669999999999987</v>
      </c>
      <c r="AM36" s="311">
        <f t="shared" si="12"/>
        <v>2955.05</v>
      </c>
      <c r="AN36" s="310">
        <f>VLOOKUP(D36,[3]Revenue_59!$A$4:$L$86,9,FALSE)</f>
        <v>4764.5400000000009</v>
      </c>
      <c r="AO36" s="310">
        <f>VLOOKUP(D36,[3]Revenue_59!$A$4:$L$86,12,FALSE)</f>
        <v>46.010000000000005</v>
      </c>
      <c r="AP36" s="310">
        <f t="shared" si="13"/>
        <v>4810.5500000000011</v>
      </c>
      <c r="AQ36" s="311">
        <f>VLOOKUP(D36,[3]Revenue_59!$A$4:$R$86,15,FALSE)</f>
        <v>2763.9900000000002</v>
      </c>
      <c r="AR36" s="311">
        <f>VLOOKUP(D36,[3]Revenue_59!$A$4:$R$86,18,FALSE)</f>
        <v>68.789999999999992</v>
      </c>
      <c r="AS36" s="311">
        <f t="shared" si="14"/>
        <v>2832.78</v>
      </c>
      <c r="AT36" s="312">
        <f t="shared" si="15"/>
        <v>13335.450000000003</v>
      </c>
      <c r="AU36" s="313">
        <f t="shared" si="4"/>
        <v>12.728174921849513</v>
      </c>
      <c r="AV36" s="314">
        <f>VLOOKUP(D36,[3]Revenue_59!$A$4:$X$85,21,FALSE)</f>
        <v>2883.65</v>
      </c>
      <c r="AW36" s="314">
        <f>VLOOKUP(D36,[3]Revenue_59!$A$4:$X$85,24,FALSE)</f>
        <v>105.33</v>
      </c>
      <c r="AX36" s="314">
        <f t="shared" si="16"/>
        <v>2988.98</v>
      </c>
      <c r="AY36" s="315">
        <f>VLOOKUP(D36,[3]Revenue_59!$A$4:$F$86,2,FALSE)</f>
        <v>3098.47</v>
      </c>
      <c r="AZ36" s="315">
        <f>VLOOKUP(D36,[3]Revenue_59!$A$4:$F$86,5,FALSE)</f>
        <v>105.33999999999999</v>
      </c>
      <c r="BA36" s="315">
        <f t="shared" si="17"/>
        <v>3203.81</v>
      </c>
      <c r="BB36" s="314">
        <f>VLOOKUP(D36,[3]Revenue_59!$A$4:$K$85,8,FALSE)</f>
        <v>5047.87</v>
      </c>
      <c r="BC36" s="314">
        <f>VLOOKUP(D36,[3]Revenue_59!$A$4:$K$85,11,FALSE)</f>
        <v>49.62</v>
      </c>
      <c r="BD36" s="314">
        <f t="shared" si="18"/>
        <v>5097.49</v>
      </c>
      <c r="BE36" s="315">
        <f>VLOOKUP(D36,[3]Revenue_59!$A$4:$Q$85,14,FALSE)</f>
        <v>3034.2599999999998</v>
      </c>
      <c r="BF36" s="315">
        <f>VLOOKUP(D36,[3]Revenue_59!$A$4:$Q$85,17,FALSE)</f>
        <v>72.330000000000013</v>
      </c>
      <c r="BG36" s="315">
        <f t="shared" si="19"/>
        <v>3106.5899999999997</v>
      </c>
      <c r="BH36" s="316">
        <f t="shared" si="20"/>
        <v>14396.869999999999</v>
      </c>
      <c r="BI36" s="317">
        <f t="shared" si="21"/>
        <v>7.9593864474014469</v>
      </c>
      <c r="BJ36" s="318">
        <f>VLOOKUP(D36,[4]รายได้ผู้เยียมเยือนชาวไทย!$C$6:$G$82,3,FALSE)</f>
        <v>2948.1000000000004</v>
      </c>
      <c r="BK36" s="318">
        <f>VLOOKUP(D36,[4]รายได้ผู้เยียมเยือนชาวต่างชาติ!$C$6:$G$82,3,FALSE)</f>
        <v>109.22999999999999</v>
      </c>
      <c r="BL36" s="318">
        <f t="shared" si="22"/>
        <v>3057.3300000000004</v>
      </c>
      <c r="BM36" s="319">
        <f>VLOOKUP(D36,[4]รายได้ผู้เยียมเยือนชาวไทย!$C$6:$N$82,6,FALSE)</f>
        <v>1196.23</v>
      </c>
      <c r="BN36" s="319">
        <f>VLOOKUP(D36,[4]รายได้ผู้เยียมเยือนชาวต่างชาติ!$C$6:$N$82,6,FALSE)</f>
        <v>32.43</v>
      </c>
      <c r="BO36" s="319">
        <f t="shared" si="23"/>
        <v>1228.6600000000001</v>
      </c>
      <c r="BP36" s="318">
        <f>VLOOKUP(D36,[4]รายได้ผู้เยียมเยือนชาวไทย!$C$6:$N$82,7,FALSE)</f>
        <v>955.1</v>
      </c>
      <c r="BQ36" s="318">
        <f>VLOOKUP(D36,[4]รายได้ผู้เยียมเยือนชาวต่างชาติ!$C$6:$N$82,7,FALSE)</f>
        <v>30.71</v>
      </c>
      <c r="BR36" s="318">
        <f t="shared" si="24"/>
        <v>985.81000000000006</v>
      </c>
      <c r="BS36" s="319">
        <f>VLOOKUP(D36,[4]รายได้ผู้เยียมเยือนชาวไทย!$C$6:$N$82,8,FALSE)</f>
        <v>1047.43</v>
      </c>
      <c r="BT36" s="319">
        <f>VLOOKUP(D36,[4]รายได้ผู้เยียมเยือนชาวต่างชาติ!$C$6:$N$82,8,FALSE)</f>
        <v>45.62</v>
      </c>
      <c r="BU36" s="319">
        <f t="shared" si="25"/>
        <v>1093.05</v>
      </c>
      <c r="BV36" s="318">
        <f>VLOOKUP(D36,[4]รายได้ผู้เยียมเยือนชาวไทย!$C$6:$N$82,9,FALSE)</f>
        <v>2004.8</v>
      </c>
      <c r="BW36" s="318">
        <f>VLOOKUP(D36,[4]รายได้ผู้เยียมเยือนชาวต่างชาติ!$C$6:$N$82,9,FALSE)</f>
        <v>20.010000000000002</v>
      </c>
      <c r="BX36" s="318">
        <f t="shared" si="26"/>
        <v>2024.81</v>
      </c>
      <c r="BY36" s="319">
        <f>VLOOKUP(D36,[4]รายได้ผู้เยียมเยือนชาวไทย!$C$6:$N$82,10,FALSE)</f>
        <v>1949.13</v>
      </c>
      <c r="BZ36" s="319">
        <f>VLOOKUP(D36,[4]รายได้ผู้เยียมเยือนชาวต่างชาติ!$C$6:$N$82,10,FALSE)</f>
        <v>19.079999999999998</v>
      </c>
      <c r="CA36" s="319">
        <f t="shared" si="27"/>
        <v>1968.21</v>
      </c>
      <c r="CB36" s="318">
        <f>VLOOKUP(D36,[4]รายได้ผู้เยียมเยือนชาวไทย!$C$6:$N$82,11,FALSE)</f>
        <v>1702.69</v>
      </c>
      <c r="CC36" s="318">
        <f>VLOOKUP(D36,[4]รายได้ผู้เยียมเยือนชาวต่างชาติ!$C$6:$N$82,11,FALSE)</f>
        <v>20.059999999999999</v>
      </c>
      <c r="CD36" s="318">
        <f t="shared" si="28"/>
        <v>1722.75</v>
      </c>
      <c r="CE36" s="318">
        <f>VLOOKUP(D36,[4]รายได้ผู้เยียมเยือนชาวไทย!$C$6:$N$82,12,FALSE)</f>
        <v>980.72</v>
      </c>
      <c r="CF36" s="318">
        <f>VLOOKUP(D36,[4]รายได้ผู้เยียมเยือนชาวต่างชาติ!$C$6:$N$82,12,FALSE)</f>
        <v>29.28</v>
      </c>
      <c r="CG36" s="318">
        <f t="shared" si="29"/>
        <v>1010</v>
      </c>
      <c r="CH36" s="318">
        <f>VLOOKUP(D36,'[5]สถิติท่องเที่ยวฯ ส.ค. 60R2 '!$B$5:$X$88,20,FALSE)</f>
        <v>1182.69</v>
      </c>
      <c r="CI36" s="318">
        <f>VLOOKUP(D36,'[5]สถิติท่องเที่ยวฯ ส.ค. 60R2 '!$B$5:$X$88,23,FALSE)</f>
        <v>24.75</v>
      </c>
      <c r="CJ36" s="318">
        <f t="shared" si="30"/>
        <v>1207.44</v>
      </c>
      <c r="CK36" s="318">
        <f>VLOOKUP(D36,'[6]สถิติท่องเที่ยวฯ ก.ย. 60R1 '!$B$5:$W$88,20,FALSE)</f>
        <v>1151.05</v>
      </c>
      <c r="CL36" s="318">
        <f>VLOOKUP(D36,'[6]สถิติท่องเที่ยวฯ ก.ย. 60R1 '!$B$5:$X$88,23,FALSE)</f>
        <v>26.73</v>
      </c>
      <c r="CM36" s="318">
        <f t="shared" si="31"/>
        <v>1177.78</v>
      </c>
      <c r="CN36" s="320">
        <f t="shared" si="32"/>
        <v>15475.840000000004</v>
      </c>
      <c r="CO36" s="321">
        <f t="shared" si="33"/>
        <v>7.4944762299027845</v>
      </c>
    </row>
    <row r="37" spans="1:93" ht="41.25" customHeight="1">
      <c r="A37" s="300">
        <v>27</v>
      </c>
      <c r="B37" s="300" t="s">
        <v>106</v>
      </c>
      <c r="C37" s="322" t="s">
        <v>107</v>
      </c>
      <c r="D37" s="303" t="str">
        <f t="shared" si="5"/>
        <v>นครสวรรค์</v>
      </c>
      <c r="E37" s="264" t="s">
        <v>69</v>
      </c>
      <c r="F37" s="304">
        <v>2119.9199999999996</v>
      </c>
      <c r="G37" s="304">
        <v>2268.3357300146868</v>
      </c>
      <c r="H37" s="304">
        <v>2987.313827406811</v>
      </c>
      <c r="I37" s="305">
        <v>3295.646588952327</v>
      </c>
      <c r="J37" s="306">
        <f t="shared" si="34"/>
        <v>7.0010061707369703E-2</v>
      </c>
      <c r="K37" s="306">
        <f t="shared" si="34"/>
        <v>0.31696282339451975</v>
      </c>
      <c r="L37" s="306">
        <f t="shared" si="34"/>
        <v>0.10321405093657987</v>
      </c>
      <c r="M37" s="307">
        <f t="shared" si="1"/>
        <v>0.16339564534615644</v>
      </c>
      <c r="N37" s="306">
        <f t="shared" si="2"/>
        <v>0.1</v>
      </c>
      <c r="O37" s="305">
        <v>0</v>
      </c>
      <c r="P37" s="305">
        <v>0</v>
      </c>
      <c r="Q37" s="305">
        <v>0</v>
      </c>
      <c r="R37" s="305">
        <v>0</v>
      </c>
      <c r="S37" s="305"/>
      <c r="T37" s="306">
        <f t="shared" si="3"/>
        <v>0.1</v>
      </c>
      <c r="U37" s="308">
        <f>VLOOKUP(D37,[1]รายได้ชาวไทย!A$4:Z$87,26,FALSE)</f>
        <v>610.41</v>
      </c>
      <c r="V37" s="308">
        <f>VLOOKUP(D37,[1]รายได้ชาวต่างประเทศ!$A$4:$Z$87,26,FALSE)</f>
        <v>20.12</v>
      </c>
      <c r="W37" s="308">
        <f t="shared" si="6"/>
        <v>630.53</v>
      </c>
      <c r="X37" s="308">
        <f>VLOOKUP(D37,[1]รายได้ชาวไทย!$A$4:$S$87,4,FALSE)</f>
        <v>517.38</v>
      </c>
      <c r="Y37" s="308">
        <f>VLOOKUP(D37,[1]รายได้ชาวต่างประเทศ!$A$4:$Z$87,4,FALSE)</f>
        <v>14.27</v>
      </c>
      <c r="Z37" s="308">
        <f t="shared" si="7"/>
        <v>531.65</v>
      </c>
      <c r="AA37" s="308">
        <f>VLOOKUP(D37,[1]รายได้ชาวไทย!$A$4:$S$87,11,FALSE)</f>
        <v>779.81000000000006</v>
      </c>
      <c r="AB37" s="308">
        <f>VLOOKUP(D37,[1]รายได้ชาวต่างประเทศ!$A$4:$Z$87,11,FALSE)</f>
        <v>14.290000000000001</v>
      </c>
      <c r="AC37" s="308">
        <f t="shared" si="8"/>
        <v>794.1</v>
      </c>
      <c r="AD37" s="308">
        <f>VLOOKUP(D37,[1]รายได้ชาวไทย!$A$4:$S$87,18,FALSE)</f>
        <v>297.75</v>
      </c>
      <c r="AE37" s="308">
        <f>VLOOKUP(D37,[1]รายได้ชาวต่างประเทศ!$A$4:$Z$87,18,FALSE)</f>
        <v>4.8599999999999994</v>
      </c>
      <c r="AF37" s="308">
        <f t="shared" si="9"/>
        <v>302.61</v>
      </c>
      <c r="AG37" s="309">
        <f t="shared" si="10"/>
        <v>2258.89</v>
      </c>
      <c r="AH37" s="310">
        <f>VLOOKUP(D37,[2]รายได้!$B$6:$Y$83,21,FALSE)</f>
        <v>623.2600000000001</v>
      </c>
      <c r="AI37" s="310">
        <f>VLOOKUP(D37,[2]รายได้!$B$6:$Y$83,24,FALSE)</f>
        <v>19.509999999999998</v>
      </c>
      <c r="AJ37" s="310">
        <f t="shared" si="11"/>
        <v>642.7700000000001</v>
      </c>
      <c r="AK37" s="311">
        <f>VLOOKUP(D37,[3]Revenue_59!$A$4:$C$85,3,FALSE)</f>
        <v>753.26999999999987</v>
      </c>
      <c r="AL37" s="311">
        <f>VLOOKUP(D37,[3]Revenue_59!$A$4:$F$86,6,FALSE)</f>
        <v>20.99</v>
      </c>
      <c r="AM37" s="311">
        <f t="shared" si="12"/>
        <v>774.25999999999988</v>
      </c>
      <c r="AN37" s="310">
        <f>VLOOKUP(D37,[3]Revenue_59!$A$4:$L$86,9,FALSE)</f>
        <v>1097.57</v>
      </c>
      <c r="AO37" s="310">
        <f>VLOOKUP(D37,[3]Revenue_59!$A$4:$L$86,12,FALSE)</f>
        <v>20.149999999999999</v>
      </c>
      <c r="AP37" s="310">
        <f t="shared" si="13"/>
        <v>1117.72</v>
      </c>
      <c r="AQ37" s="311">
        <f>VLOOKUP(D37,[3]Revenue_59!$A$4:$R$86,15,FALSE)</f>
        <v>418.31</v>
      </c>
      <c r="AR37" s="311">
        <f>VLOOKUP(D37,[3]Revenue_59!$A$4:$R$86,18,FALSE)</f>
        <v>6.47</v>
      </c>
      <c r="AS37" s="311">
        <f t="shared" si="14"/>
        <v>424.78000000000003</v>
      </c>
      <c r="AT37" s="312">
        <f t="shared" si="15"/>
        <v>2959.53</v>
      </c>
      <c r="AU37" s="313">
        <f t="shared" si="4"/>
        <v>31.017003926707382</v>
      </c>
      <c r="AV37" s="314">
        <f>VLOOKUP(D37,[3]Revenue_59!$A$4:$X$85,21,FALSE)</f>
        <v>858.35</v>
      </c>
      <c r="AW37" s="314">
        <f>VLOOKUP(D37,[3]Revenue_59!$A$4:$X$85,24,FALSE)</f>
        <v>21.599999999999998</v>
      </c>
      <c r="AX37" s="314">
        <f t="shared" si="16"/>
        <v>879.95</v>
      </c>
      <c r="AY37" s="315">
        <f>VLOOKUP(D37,[3]Revenue_59!$A$4:$F$86,2,FALSE)</f>
        <v>781.83</v>
      </c>
      <c r="AZ37" s="315">
        <f>VLOOKUP(D37,[3]Revenue_59!$A$4:$F$86,5,FALSE)</f>
        <v>21.46</v>
      </c>
      <c r="BA37" s="315">
        <f t="shared" si="17"/>
        <v>803.29000000000008</v>
      </c>
      <c r="BB37" s="314">
        <f>VLOOKUP(D37,[3]Revenue_59!$A$4:$K$85,8,FALSE)</f>
        <v>1118.57</v>
      </c>
      <c r="BC37" s="314">
        <f>VLOOKUP(D37,[3]Revenue_59!$A$4:$K$85,11,FALSE)</f>
        <v>20.43</v>
      </c>
      <c r="BD37" s="314">
        <f t="shared" si="18"/>
        <v>1139</v>
      </c>
      <c r="BE37" s="315">
        <f>VLOOKUP(D37,[3]Revenue_59!$A$4:$Q$85,14,FALSE)</f>
        <v>448.03000000000003</v>
      </c>
      <c r="BF37" s="315">
        <f>VLOOKUP(D37,[3]Revenue_59!$A$4:$Q$85,17,FALSE)</f>
        <v>7.0300000000000011</v>
      </c>
      <c r="BG37" s="315">
        <f t="shared" si="19"/>
        <v>455.06000000000006</v>
      </c>
      <c r="BH37" s="316">
        <f t="shared" si="20"/>
        <v>3277.3</v>
      </c>
      <c r="BI37" s="317">
        <f t="shared" si="21"/>
        <v>10.73717786270117</v>
      </c>
      <c r="BJ37" s="318">
        <f>VLOOKUP(D37,[4]รายได้ผู้เยียมเยือนชาวไทย!$C$6:$G$82,3,FALSE)</f>
        <v>875.2299999999999</v>
      </c>
      <c r="BK37" s="318">
        <f>VLOOKUP(D37,[4]รายได้ผู้เยียมเยือนชาวต่างชาติ!$C$6:$G$82,3,FALSE)</f>
        <v>21.449999999999996</v>
      </c>
      <c r="BL37" s="318">
        <f t="shared" si="22"/>
        <v>896.68</v>
      </c>
      <c r="BM37" s="319">
        <f>VLOOKUP(D37,[4]รายได้ผู้เยียมเยือนชาวไทย!$C$6:$N$82,6,FALSE)</f>
        <v>297.42</v>
      </c>
      <c r="BN37" s="319">
        <f>VLOOKUP(D37,[4]รายได้ผู้เยียมเยือนชาวต่างชาติ!$C$6:$N$82,6,FALSE)</f>
        <v>5.18</v>
      </c>
      <c r="BO37" s="319">
        <f t="shared" si="23"/>
        <v>302.60000000000002</v>
      </c>
      <c r="BP37" s="318">
        <f>VLOOKUP(D37,[4]รายได้ผู้เยียมเยือนชาวไทย!$C$6:$N$82,7,FALSE)</f>
        <v>270.93</v>
      </c>
      <c r="BQ37" s="318">
        <f>VLOOKUP(D37,[4]รายได้ผู้เยียมเยือนชาวต่างชาติ!$C$6:$N$82,7,FALSE)</f>
        <v>7.71</v>
      </c>
      <c r="BR37" s="318">
        <f t="shared" si="24"/>
        <v>278.64</v>
      </c>
      <c r="BS37" s="319">
        <f>VLOOKUP(D37,[4]รายได้ผู้เยียมเยือนชาวไทย!$C$6:$N$82,8,FALSE)</f>
        <v>250.81</v>
      </c>
      <c r="BT37" s="319">
        <f>VLOOKUP(D37,[4]รายได้ผู้เยียมเยือนชาวต่างชาติ!$C$6:$N$82,8,FALSE)</f>
        <v>9.52</v>
      </c>
      <c r="BU37" s="319">
        <f t="shared" si="25"/>
        <v>260.33</v>
      </c>
      <c r="BV37" s="318">
        <f>VLOOKUP(D37,[4]รายได้ผู้เยียมเยือนชาวไทย!$C$6:$N$82,9,FALSE)</f>
        <v>402.97</v>
      </c>
      <c r="BW37" s="318">
        <f>VLOOKUP(D37,[4]รายได้ผู้เยียมเยือนชาวต่างชาติ!$C$6:$N$82,9,FALSE)</f>
        <v>8.1300000000000008</v>
      </c>
      <c r="BX37" s="318">
        <f t="shared" si="26"/>
        <v>411.1</v>
      </c>
      <c r="BY37" s="319">
        <f>VLOOKUP(D37,[4]รายได้ผู้เยียมเยือนชาวไทย!$C$6:$N$82,10,FALSE)</f>
        <v>389.19</v>
      </c>
      <c r="BZ37" s="319">
        <f>VLOOKUP(D37,[4]รายได้ผู้เยียมเยือนชาวต่างชาติ!$C$6:$N$82,10,FALSE)</f>
        <v>6.17</v>
      </c>
      <c r="CA37" s="319">
        <f t="shared" si="27"/>
        <v>395.36</v>
      </c>
      <c r="CB37" s="318">
        <f>VLOOKUP(D37,[4]รายได้ผู้เยียมเยือนชาวไทย!$C$6:$N$82,11,FALSE)</f>
        <v>375.57</v>
      </c>
      <c r="CC37" s="318">
        <f>VLOOKUP(D37,[4]รายได้ผู้เยียมเยือนชาวต่างชาติ!$C$6:$N$82,11,FALSE)</f>
        <v>6.89</v>
      </c>
      <c r="CD37" s="318">
        <f t="shared" si="28"/>
        <v>382.46</v>
      </c>
      <c r="CE37" s="318">
        <f>VLOOKUP(D37,[4]รายได้ผู้เยียมเยือนชาวไทย!$C$6:$N$82,12,FALSE)</f>
        <v>172.87</v>
      </c>
      <c r="CF37" s="318">
        <f>VLOOKUP(D37,[4]รายได้ผู้เยียมเยือนชาวต่างชาติ!$C$6:$N$82,12,FALSE)</f>
        <v>2.41</v>
      </c>
      <c r="CG37" s="318">
        <f t="shared" si="29"/>
        <v>175.28</v>
      </c>
      <c r="CH37" s="318">
        <f>VLOOKUP(D37,'[5]สถิติท่องเที่ยวฯ ส.ค. 60R2 '!$B$5:$X$88,20,FALSE)</f>
        <v>146.44</v>
      </c>
      <c r="CI37" s="318">
        <f>VLOOKUP(D37,'[5]สถิติท่องเที่ยวฯ ส.ค. 60R2 '!$B$5:$X$88,23,FALSE)</f>
        <v>2.4</v>
      </c>
      <c r="CJ37" s="318">
        <f t="shared" si="30"/>
        <v>148.84</v>
      </c>
      <c r="CK37" s="318">
        <f>VLOOKUP(D37,'[6]สถิติท่องเที่ยวฯ ก.ย. 60R1 '!$B$5:$W$88,20,FALSE)</f>
        <v>147.66999999999999</v>
      </c>
      <c r="CL37" s="318">
        <f>VLOOKUP(D37,'[6]สถิติท่องเที่ยวฯ ก.ย. 60R1 '!$B$5:$X$88,23,FALSE)</f>
        <v>2.5499999999999998</v>
      </c>
      <c r="CM37" s="318">
        <f t="shared" si="31"/>
        <v>150.22</v>
      </c>
      <c r="CN37" s="320">
        <f t="shared" si="32"/>
        <v>3401.51</v>
      </c>
      <c r="CO37" s="321">
        <f t="shared" si="33"/>
        <v>3.7900100692643344</v>
      </c>
    </row>
    <row r="38" spans="1:93" ht="41.25" customHeight="1">
      <c r="A38" s="300">
        <v>28</v>
      </c>
      <c r="B38" s="300" t="s">
        <v>108</v>
      </c>
      <c r="C38" s="322" t="s">
        <v>109</v>
      </c>
      <c r="D38" s="303" t="str">
        <f t="shared" si="5"/>
        <v>นนทบุรี</v>
      </c>
      <c r="E38" s="264" t="s">
        <v>110</v>
      </c>
      <c r="F38" s="304">
        <v>2595.9</v>
      </c>
      <c r="G38" s="304">
        <v>2578.9850878178581</v>
      </c>
      <c r="H38" s="304">
        <v>3175.9576283889637</v>
      </c>
      <c r="I38" s="305">
        <v>3308.3983028811454</v>
      </c>
      <c r="J38" s="306">
        <f t="shared" si="34"/>
        <v>-6.516010702315945E-3</v>
      </c>
      <c r="K38" s="306">
        <f t="shared" si="34"/>
        <v>0.23147576284600332</v>
      </c>
      <c r="L38" s="306">
        <f t="shared" si="34"/>
        <v>4.1701020601891181E-2</v>
      </c>
      <c r="M38" s="307">
        <f t="shared" si="1"/>
        <v>8.8886924248526178E-2</v>
      </c>
      <c r="N38" s="306">
        <f t="shared" si="2"/>
        <v>8.8886924248526178E-2</v>
      </c>
      <c r="O38" s="305">
        <v>0</v>
      </c>
      <c r="P38" s="305">
        <v>0</v>
      </c>
      <c r="Q38" s="305">
        <v>0</v>
      </c>
      <c r="R38" s="305">
        <v>0</v>
      </c>
      <c r="S38" s="305"/>
      <c r="T38" s="306">
        <f t="shared" si="3"/>
        <v>8.8886924248526178E-2</v>
      </c>
      <c r="U38" s="308">
        <f>VLOOKUP(D38,[1]รายได้ชาวไทย!A$4:Z$87,26,FALSE)</f>
        <v>668.7700000000001</v>
      </c>
      <c r="V38" s="308">
        <f>VLOOKUP(D38,[1]รายได้ชาวต่างประเทศ!$A$4:$Z$87,26,FALSE)</f>
        <v>60.31</v>
      </c>
      <c r="W38" s="308">
        <f t="shared" si="6"/>
        <v>729.08000000000015</v>
      </c>
      <c r="X38" s="308">
        <f>VLOOKUP(D38,[1]รายได้ชาวไทย!$A$4:$S$87,4,FALSE)</f>
        <v>633.38</v>
      </c>
      <c r="Y38" s="308">
        <f>VLOOKUP(D38,[1]รายได้ชาวต่างประเทศ!$A$4:$Z$87,4,FALSE)</f>
        <v>132.78</v>
      </c>
      <c r="Z38" s="308">
        <f t="shared" si="7"/>
        <v>766.16</v>
      </c>
      <c r="AA38" s="308">
        <f>VLOOKUP(D38,[1]รายได้ชาวไทย!$A$4:$S$87,11,FALSE)</f>
        <v>551.99</v>
      </c>
      <c r="AB38" s="308">
        <f>VLOOKUP(D38,[1]รายได้ชาวต่างประเทศ!$A$4:$Z$87,11,FALSE)</f>
        <v>72.789999999999992</v>
      </c>
      <c r="AC38" s="308">
        <f t="shared" si="8"/>
        <v>624.78</v>
      </c>
      <c r="AD38" s="308">
        <f>VLOOKUP(D38,[1]รายได้ชาวไทย!$A$4:$S$87,18,FALSE)</f>
        <v>387.07000000000005</v>
      </c>
      <c r="AE38" s="308">
        <f>VLOOKUP(D38,[1]รายได้ชาวต่างประเทศ!$A$4:$Z$87,18,FALSE)</f>
        <v>45.050000000000004</v>
      </c>
      <c r="AF38" s="308">
        <f t="shared" si="9"/>
        <v>432.12000000000006</v>
      </c>
      <c r="AG38" s="309">
        <f t="shared" si="10"/>
        <v>2552.1400000000003</v>
      </c>
      <c r="AH38" s="310">
        <f>VLOOKUP(D38,[2]รายได้!$B$6:$Y$83,21,FALSE)</f>
        <v>674.09</v>
      </c>
      <c r="AI38" s="310">
        <f>VLOOKUP(D38,[2]รายได้!$B$6:$Y$83,24,FALSE)</f>
        <v>63.16</v>
      </c>
      <c r="AJ38" s="310">
        <f t="shared" si="11"/>
        <v>737.25</v>
      </c>
      <c r="AK38" s="311">
        <f>VLOOKUP(D38,[3]Revenue_59!$A$4:$C$85,3,FALSE)</f>
        <v>769.13</v>
      </c>
      <c r="AL38" s="311">
        <f>VLOOKUP(D38,[3]Revenue_59!$A$4:$F$86,6,FALSE)</f>
        <v>160.52999999999997</v>
      </c>
      <c r="AM38" s="311">
        <f t="shared" si="12"/>
        <v>929.66</v>
      </c>
      <c r="AN38" s="310">
        <f>VLOOKUP(D38,[3]Revenue_59!$A$4:$L$86,9,FALSE)</f>
        <v>701.58999999999992</v>
      </c>
      <c r="AO38" s="310">
        <f>VLOOKUP(D38,[3]Revenue_59!$A$4:$L$86,12,FALSE)</f>
        <v>90.83</v>
      </c>
      <c r="AP38" s="310">
        <f t="shared" si="13"/>
        <v>792.42</v>
      </c>
      <c r="AQ38" s="311">
        <f>VLOOKUP(D38,[3]Revenue_59!$A$4:$R$86,15,FALSE)</f>
        <v>505.67</v>
      </c>
      <c r="AR38" s="311">
        <f>VLOOKUP(D38,[3]Revenue_59!$A$4:$R$86,18,FALSE)</f>
        <v>57.120000000000005</v>
      </c>
      <c r="AS38" s="311">
        <f t="shared" si="14"/>
        <v>562.79</v>
      </c>
      <c r="AT38" s="312">
        <f t="shared" si="15"/>
        <v>3022.12</v>
      </c>
      <c r="AU38" s="313">
        <f t="shared" si="4"/>
        <v>18.41513396600498</v>
      </c>
      <c r="AV38" s="314">
        <f>VLOOKUP(D38,[3]Revenue_59!$A$4:$X$85,21,FALSE)</f>
        <v>683.40999999999985</v>
      </c>
      <c r="AW38" s="314">
        <f>VLOOKUP(D38,[3]Revenue_59!$A$4:$X$85,24,FALSE)</f>
        <v>68.87</v>
      </c>
      <c r="AX38" s="314">
        <f t="shared" si="16"/>
        <v>752.27999999999986</v>
      </c>
      <c r="AY38" s="315">
        <f>VLOOKUP(D38,[3]Revenue_59!$A$4:$F$86,2,FALSE)</f>
        <v>784.99</v>
      </c>
      <c r="AZ38" s="315">
        <f>VLOOKUP(D38,[3]Revenue_59!$A$4:$F$86,5,FALSE)</f>
        <v>163.47</v>
      </c>
      <c r="BA38" s="315">
        <f t="shared" si="17"/>
        <v>948.46</v>
      </c>
      <c r="BB38" s="314">
        <f>VLOOKUP(D38,[3]Revenue_59!$A$4:$K$85,8,FALSE)</f>
        <v>714.73000000000013</v>
      </c>
      <c r="BC38" s="314">
        <f>VLOOKUP(D38,[3]Revenue_59!$A$4:$K$85,11,FALSE)</f>
        <v>96</v>
      </c>
      <c r="BD38" s="314">
        <f t="shared" si="18"/>
        <v>810.73000000000013</v>
      </c>
      <c r="BE38" s="315">
        <f>VLOOKUP(D38,[3]Revenue_59!$A$4:$Q$85,14,FALSE)</f>
        <v>558.08999999999992</v>
      </c>
      <c r="BF38" s="315">
        <f>VLOOKUP(D38,[3]Revenue_59!$A$4:$Q$85,17,FALSE)</f>
        <v>63.129999999999995</v>
      </c>
      <c r="BG38" s="315">
        <f t="shared" si="19"/>
        <v>621.21999999999991</v>
      </c>
      <c r="BH38" s="316">
        <f t="shared" si="20"/>
        <v>3132.6899999999996</v>
      </c>
      <c r="BI38" s="317">
        <f t="shared" si="21"/>
        <v>3.6586899262769093</v>
      </c>
      <c r="BJ38" s="318">
        <f>VLOOKUP(D38,[4]รายได้ผู้เยียมเยือนชาวไทย!$C$6:$G$82,3,FALSE)</f>
        <v>725.99000000000012</v>
      </c>
      <c r="BK38" s="318">
        <f>VLOOKUP(D38,[4]รายได้ผู้เยียมเยือนชาวต่างชาติ!$C$6:$G$82,3,FALSE)</f>
        <v>71.58</v>
      </c>
      <c r="BL38" s="318">
        <f t="shared" si="22"/>
        <v>797.57000000000016</v>
      </c>
      <c r="BM38" s="319">
        <f>VLOOKUP(D38,[4]รายได้ผู้เยียมเยือนชาวไทย!$C$6:$N$82,6,FALSE)</f>
        <v>299.88</v>
      </c>
      <c r="BN38" s="319">
        <f>VLOOKUP(D38,[4]รายได้ผู้เยียมเยือนชาวต่างชาติ!$C$6:$N$82,6,FALSE)</f>
        <v>61.94</v>
      </c>
      <c r="BO38" s="319">
        <f t="shared" si="23"/>
        <v>361.82</v>
      </c>
      <c r="BP38" s="318">
        <f>VLOOKUP(D38,[4]รายได้ผู้เยียมเยือนชาวไทย!$C$6:$N$82,7,FALSE)</f>
        <v>276.72000000000003</v>
      </c>
      <c r="BQ38" s="318">
        <f>VLOOKUP(D38,[4]รายได้ผู้เยียมเยือนชาวต่างชาติ!$C$6:$N$82,7,FALSE)</f>
        <v>55.96</v>
      </c>
      <c r="BR38" s="318">
        <f t="shared" si="24"/>
        <v>332.68</v>
      </c>
      <c r="BS38" s="319">
        <f>VLOOKUP(D38,[4]รายได้ผู้เยียมเยือนชาวไทย!$C$6:$N$82,8,FALSE)</f>
        <v>266.98</v>
      </c>
      <c r="BT38" s="319">
        <f>VLOOKUP(D38,[4]รายได้ผู้เยียมเยือนชาวต่างชาติ!$C$6:$N$82,8,FALSE)</f>
        <v>55.99</v>
      </c>
      <c r="BU38" s="319">
        <f t="shared" si="25"/>
        <v>322.97000000000003</v>
      </c>
      <c r="BV38" s="318">
        <f>VLOOKUP(D38,[4]รายได้ผู้เยียมเยือนชาวไทย!$C$6:$N$82,9,FALSE)</f>
        <v>256.97000000000003</v>
      </c>
      <c r="BW38" s="318">
        <f>VLOOKUP(D38,[4]รายได้ผู้เยียมเยือนชาวต่างชาติ!$C$6:$N$82,9,FALSE)</f>
        <v>37.79</v>
      </c>
      <c r="BX38" s="318">
        <f t="shared" si="26"/>
        <v>294.76000000000005</v>
      </c>
      <c r="BY38" s="319">
        <f>VLOOKUP(D38,[4]รายได้ผู้เยียมเยือนชาวไทย!$C$6:$N$82,10,FALSE)</f>
        <v>251.44</v>
      </c>
      <c r="BZ38" s="319">
        <f>VLOOKUP(D38,[4]รายได้ผู้เยียมเยือนชาวต่างชาติ!$C$6:$N$82,10,FALSE)</f>
        <v>38.5</v>
      </c>
      <c r="CA38" s="319">
        <f t="shared" si="27"/>
        <v>289.94</v>
      </c>
      <c r="CB38" s="318">
        <f>VLOOKUP(D38,[4]รายได้ผู้เยียมเยือนชาวไทย!$C$6:$N$82,11,FALSE)</f>
        <v>250.62</v>
      </c>
      <c r="CC38" s="318">
        <f>VLOOKUP(D38,[4]รายได้ผู้เยียมเยือนชาวต่างชาติ!$C$6:$N$82,11,FALSE)</f>
        <v>31.73</v>
      </c>
      <c r="CD38" s="318">
        <f t="shared" si="28"/>
        <v>282.35000000000002</v>
      </c>
      <c r="CE38" s="318">
        <f>VLOOKUP(D38,[4]รายได้ผู้เยียมเยือนชาวไทย!$C$6:$N$82,12,FALSE)</f>
        <v>207.41</v>
      </c>
      <c r="CF38" s="318">
        <f>VLOOKUP(D38,[4]รายได้ผู้เยียมเยือนชาวต่างชาติ!$C$6:$N$82,12,FALSE)</f>
        <v>24.68</v>
      </c>
      <c r="CG38" s="318">
        <f t="shared" si="29"/>
        <v>232.09</v>
      </c>
      <c r="CH38" s="318">
        <f>VLOOKUP(D38,'[5]สถิติท่องเที่ยวฯ ส.ค. 60R2 '!$B$5:$X$88,20,FALSE)</f>
        <v>209.58</v>
      </c>
      <c r="CI38" s="318">
        <f>VLOOKUP(D38,'[5]สถิติท่องเที่ยวฯ ส.ค. 60R2 '!$B$5:$X$88,23,FALSE)</f>
        <v>22.96</v>
      </c>
      <c r="CJ38" s="318">
        <f t="shared" si="30"/>
        <v>232.54000000000002</v>
      </c>
      <c r="CK38" s="318">
        <f>VLOOKUP(D38,'[6]สถิติท่องเที่ยวฯ ก.ย. 60R1 '!$B$5:$W$88,20,FALSE)</f>
        <v>200.9</v>
      </c>
      <c r="CL38" s="318">
        <f>VLOOKUP(D38,'[6]สถิติท่องเที่ยวฯ ก.ย. 60R1 '!$B$5:$X$88,23,FALSE)</f>
        <v>22.27</v>
      </c>
      <c r="CM38" s="318">
        <f t="shared" si="31"/>
        <v>223.17000000000002</v>
      </c>
      <c r="CN38" s="320">
        <f t="shared" si="32"/>
        <v>3369.8900000000003</v>
      </c>
      <c r="CO38" s="321">
        <f t="shared" si="33"/>
        <v>7.5717673947949136</v>
      </c>
    </row>
    <row r="39" spans="1:93" ht="41.25" customHeight="1">
      <c r="A39" s="300">
        <v>29</v>
      </c>
      <c r="B39" s="300" t="s">
        <v>111</v>
      </c>
      <c r="C39" s="322" t="s">
        <v>112</v>
      </c>
      <c r="D39" s="303" t="str">
        <f t="shared" si="5"/>
        <v>นราธิวาส</v>
      </c>
      <c r="E39" s="264" t="s">
        <v>113</v>
      </c>
      <c r="F39" s="304">
        <v>2217.7399999999998</v>
      </c>
      <c r="G39" s="304">
        <v>2719.3637327467341</v>
      </c>
      <c r="H39" s="304">
        <v>3241.3513308124275</v>
      </c>
      <c r="I39" s="305">
        <v>3455.6725043609044</v>
      </c>
      <c r="J39" s="306">
        <f t="shared" si="34"/>
        <v>0.22618689871073</v>
      </c>
      <c r="K39" s="306">
        <f t="shared" si="34"/>
        <v>0.19195210695056672</v>
      </c>
      <c r="L39" s="306">
        <f t="shared" si="34"/>
        <v>6.6120932806984084E-2</v>
      </c>
      <c r="M39" s="307">
        <f t="shared" si="1"/>
        <v>0.16141997948942691</v>
      </c>
      <c r="N39" s="306">
        <f t="shared" si="2"/>
        <v>0.1</v>
      </c>
      <c r="O39" s="305">
        <v>0</v>
      </c>
      <c r="P39" s="305">
        <v>0</v>
      </c>
      <c r="Q39" s="305">
        <v>0</v>
      </c>
      <c r="R39" s="305">
        <v>0</v>
      </c>
      <c r="S39" s="305"/>
      <c r="T39" s="306">
        <f t="shared" si="3"/>
        <v>0.1</v>
      </c>
      <c r="U39" s="308">
        <f>VLOOKUP(D39,[1]รายได้ชาวไทย!A$4:Z$87,26,FALSE)</f>
        <v>176.79999999999998</v>
      </c>
      <c r="V39" s="308">
        <f>VLOOKUP(D39,[1]รายได้ชาวต่างประเทศ!$A$4:$Z$87,26,FALSE)</f>
        <v>326.47999999999996</v>
      </c>
      <c r="W39" s="308">
        <f t="shared" si="6"/>
        <v>503.28</v>
      </c>
      <c r="X39" s="308">
        <f>VLOOKUP(D39,[1]รายได้ชาวไทย!$A$4:$S$87,4,FALSE)</f>
        <v>154.73000000000002</v>
      </c>
      <c r="Y39" s="308">
        <f>VLOOKUP(D39,[1]รายได้ชาวต่างประเทศ!$A$4:$Z$87,4,FALSE)</f>
        <v>344.06</v>
      </c>
      <c r="Z39" s="308">
        <f t="shared" si="7"/>
        <v>498.79</v>
      </c>
      <c r="AA39" s="308">
        <f>VLOOKUP(D39,[1]รายได้ชาวไทย!$A$4:$S$87,11,FALSE)</f>
        <v>192.60999999999999</v>
      </c>
      <c r="AB39" s="308">
        <f>VLOOKUP(D39,[1]รายได้ชาวต่างประเทศ!$A$4:$Z$87,11,FALSE)</f>
        <v>482.18</v>
      </c>
      <c r="AC39" s="308">
        <f t="shared" si="8"/>
        <v>674.79</v>
      </c>
      <c r="AD39" s="308">
        <f>VLOOKUP(D39,[1]รายได้ชาวไทย!$A$4:$S$87,18,FALSE)</f>
        <v>194.86000000000004</v>
      </c>
      <c r="AE39" s="308">
        <f>VLOOKUP(D39,[1]รายได้ชาวต่างประเทศ!$A$4:$Z$87,18,FALSE)</f>
        <v>451.82000000000005</v>
      </c>
      <c r="AF39" s="308">
        <f t="shared" si="9"/>
        <v>646.68000000000006</v>
      </c>
      <c r="AG39" s="309">
        <f t="shared" si="10"/>
        <v>2323.54</v>
      </c>
      <c r="AH39" s="310">
        <f>VLOOKUP(D39,[2]รายได้!$B$6:$Y$83,21,FALSE)</f>
        <v>181.18</v>
      </c>
      <c r="AI39" s="310">
        <f>VLOOKUP(D39,[2]รายได้!$B$6:$Y$83,24,FALSE)</f>
        <v>330.81</v>
      </c>
      <c r="AJ39" s="310">
        <f t="shared" si="11"/>
        <v>511.99</v>
      </c>
      <c r="AK39" s="311">
        <f>VLOOKUP(D39,[3]Revenue_59!$A$4:$C$85,3,FALSE)</f>
        <v>188.04999999999998</v>
      </c>
      <c r="AL39" s="311">
        <f>VLOOKUP(D39,[3]Revenue_59!$A$4:$F$86,6,FALSE)</f>
        <v>402.31</v>
      </c>
      <c r="AM39" s="311">
        <f t="shared" si="12"/>
        <v>590.36</v>
      </c>
      <c r="AN39" s="310">
        <f>VLOOKUP(D39,[3]Revenue_59!$A$4:$L$86,9,FALSE)</f>
        <v>209.54</v>
      </c>
      <c r="AO39" s="310">
        <f>VLOOKUP(D39,[3]Revenue_59!$A$4:$L$86,12,FALSE)</f>
        <v>518.8900000000001</v>
      </c>
      <c r="AP39" s="310">
        <f t="shared" si="13"/>
        <v>728.43000000000006</v>
      </c>
      <c r="AQ39" s="311">
        <f>VLOOKUP(D39,[3]Revenue_59!$A$4:$R$86,15,FALSE)</f>
        <v>213.76</v>
      </c>
      <c r="AR39" s="311">
        <f>VLOOKUP(D39,[3]Revenue_59!$A$4:$R$86,18,FALSE)</f>
        <v>479.9</v>
      </c>
      <c r="AS39" s="311">
        <f t="shared" si="14"/>
        <v>693.66</v>
      </c>
      <c r="AT39" s="312">
        <f t="shared" si="15"/>
        <v>2524.44</v>
      </c>
      <c r="AU39" s="313">
        <f t="shared" si="4"/>
        <v>8.646289713110173</v>
      </c>
      <c r="AV39" s="314">
        <f>VLOOKUP(D39,[3]Revenue_59!$A$4:$X$85,21,FALSE)</f>
        <v>200.64</v>
      </c>
      <c r="AW39" s="314">
        <f>VLOOKUP(D39,[3]Revenue_59!$A$4:$X$85,24,FALSE)</f>
        <v>315.85000000000002</v>
      </c>
      <c r="AX39" s="314">
        <f t="shared" si="16"/>
        <v>516.49</v>
      </c>
      <c r="AY39" s="315">
        <f>VLOOKUP(D39,[3]Revenue_59!$A$4:$F$86,2,FALSE)</f>
        <v>199.82</v>
      </c>
      <c r="AZ39" s="315">
        <f>VLOOKUP(D39,[3]Revenue_59!$A$4:$F$86,5,FALSE)</f>
        <v>428.40000000000003</v>
      </c>
      <c r="BA39" s="315">
        <f t="shared" si="17"/>
        <v>628.22</v>
      </c>
      <c r="BB39" s="314">
        <f>VLOOKUP(D39,[3]Revenue_59!$A$4:$K$85,8,FALSE)</f>
        <v>232.93</v>
      </c>
      <c r="BC39" s="314">
        <f>VLOOKUP(D39,[3]Revenue_59!$A$4:$K$85,11,FALSE)</f>
        <v>559.34</v>
      </c>
      <c r="BD39" s="314">
        <f t="shared" si="18"/>
        <v>792.27</v>
      </c>
      <c r="BE39" s="315">
        <f>VLOOKUP(D39,[3]Revenue_59!$A$4:$Q$85,14,FALSE)</f>
        <v>216.07000000000002</v>
      </c>
      <c r="BF39" s="315">
        <f>VLOOKUP(D39,[3]Revenue_59!$A$4:$Q$85,17,FALSE)</f>
        <v>500.96</v>
      </c>
      <c r="BG39" s="315">
        <f t="shared" si="19"/>
        <v>717.03</v>
      </c>
      <c r="BH39" s="316">
        <f t="shared" si="20"/>
        <v>2654.01</v>
      </c>
      <c r="BI39" s="317">
        <f t="shared" si="21"/>
        <v>5.1326234729286559</v>
      </c>
      <c r="BJ39" s="318">
        <f>VLOOKUP(D39,[4]รายได้ผู้เยียมเยือนชาวไทย!$C$6:$G$82,3,FALSE)</f>
        <v>206.22</v>
      </c>
      <c r="BK39" s="318">
        <f>VLOOKUP(D39,[4]รายได้ผู้เยียมเยือนชาวต่างชาติ!$C$6:$G$82,3,FALSE)</f>
        <v>330.40999999999997</v>
      </c>
      <c r="BL39" s="318">
        <f t="shared" si="22"/>
        <v>536.63</v>
      </c>
      <c r="BM39" s="319">
        <f>VLOOKUP(D39,[4]รายได้ผู้เยียมเยือนชาวไทย!$C$6:$N$82,6,FALSE)</f>
        <v>56.78</v>
      </c>
      <c r="BN39" s="319">
        <f>VLOOKUP(D39,[4]รายได้ผู้เยียมเยือนชาวต่างชาติ!$C$6:$N$82,6,FALSE)</f>
        <v>158.68</v>
      </c>
      <c r="BO39" s="319">
        <f t="shared" si="23"/>
        <v>215.46</v>
      </c>
      <c r="BP39" s="318">
        <f>VLOOKUP(D39,[4]รายได้ผู้เยียมเยือนชาวไทย!$C$6:$N$82,7,FALSE)</f>
        <v>88.02</v>
      </c>
      <c r="BQ39" s="318">
        <f>VLOOKUP(D39,[4]รายได้ผู้เยียมเยือนชาวต่างชาติ!$C$6:$N$82,7,FALSE)</f>
        <v>117.81</v>
      </c>
      <c r="BR39" s="318">
        <f t="shared" si="24"/>
        <v>205.82999999999998</v>
      </c>
      <c r="BS39" s="319">
        <f>VLOOKUP(D39,[4]รายได้ผู้เยียมเยือนชาวไทย!$C$6:$N$82,8,FALSE)</f>
        <v>67.209999999999994</v>
      </c>
      <c r="BT39" s="319">
        <f>VLOOKUP(D39,[4]รายได้ผู้เยียมเยือนชาวต่างชาติ!$C$6:$N$82,8,FALSE)</f>
        <v>149.12</v>
      </c>
      <c r="BU39" s="319">
        <f t="shared" si="25"/>
        <v>216.32999999999998</v>
      </c>
      <c r="BV39" s="318">
        <f>VLOOKUP(D39,[4]รายได้ผู้เยียมเยือนชาวไทย!$C$6:$N$82,9,FALSE)</f>
        <v>109.24</v>
      </c>
      <c r="BW39" s="318">
        <f>VLOOKUP(D39,[4]รายได้ผู้เยียมเยือนชาวต่างชาติ!$C$6:$N$82,9,FALSE)</f>
        <v>228.21</v>
      </c>
      <c r="BX39" s="318">
        <f t="shared" si="26"/>
        <v>337.45</v>
      </c>
      <c r="BY39" s="319">
        <f>VLOOKUP(D39,[4]รายได้ผู้เยียมเยือนชาวไทย!$C$6:$N$82,10,FALSE)</f>
        <v>95.2</v>
      </c>
      <c r="BZ39" s="319">
        <f>VLOOKUP(D39,[4]รายได้ผู้เยียมเยือนชาวต่างชาติ!$C$6:$N$82,10,FALSE)</f>
        <v>214.98</v>
      </c>
      <c r="CA39" s="319">
        <f t="shared" si="27"/>
        <v>310.18</v>
      </c>
      <c r="CB39" s="318">
        <f>VLOOKUP(D39,[4]รายได้ผู้เยียมเยือนชาวไทย!$C$6:$N$82,11,FALSE)</f>
        <v>41.94</v>
      </c>
      <c r="CC39" s="318">
        <f>VLOOKUP(D39,[4]รายได้ผู้เยียมเยือนชาวต่างชาติ!$C$6:$N$82,11,FALSE)</f>
        <v>207.55</v>
      </c>
      <c r="CD39" s="318">
        <f t="shared" si="28"/>
        <v>249.49</v>
      </c>
      <c r="CE39" s="318">
        <f>VLOOKUP(D39,[4]รายได้ผู้เยียมเยือนชาวไทย!$C$6:$N$82,12,FALSE)</f>
        <v>73.349999999999994</v>
      </c>
      <c r="CF39" s="318">
        <f>VLOOKUP(D39,[4]รายได้ผู้เยียมเยือนชาวต่างชาติ!$C$6:$N$82,12,FALSE)</f>
        <v>194.6</v>
      </c>
      <c r="CG39" s="318">
        <f t="shared" si="29"/>
        <v>267.95</v>
      </c>
      <c r="CH39" s="318">
        <f>VLOOKUP(D39,'[5]สถิติท่องเที่ยวฯ ส.ค. 60R2 '!$B$5:$X$88,20,FALSE)</f>
        <v>82.47</v>
      </c>
      <c r="CI39" s="318">
        <f>VLOOKUP(D39,'[5]สถิติท่องเที่ยวฯ ส.ค. 60R2 '!$B$5:$X$88,23,FALSE)</f>
        <v>157.27000000000001</v>
      </c>
      <c r="CJ39" s="318">
        <f t="shared" si="30"/>
        <v>239.74</v>
      </c>
      <c r="CK39" s="318">
        <f>VLOOKUP(D39,'[6]สถิติท่องเที่ยวฯ ก.ย. 60R1 '!$B$5:$W$88,20,FALSE)</f>
        <v>76.28</v>
      </c>
      <c r="CL39" s="318">
        <f>VLOOKUP(D39,'[6]สถิติท่องเที่ยวฯ ก.ย. 60R1 '!$B$5:$X$88,23,FALSE)</f>
        <v>186.28</v>
      </c>
      <c r="CM39" s="318">
        <f t="shared" si="31"/>
        <v>262.56</v>
      </c>
      <c r="CN39" s="320">
        <f t="shared" si="32"/>
        <v>2841.6199999999994</v>
      </c>
      <c r="CO39" s="321">
        <f t="shared" si="33"/>
        <v>7.0689258895030234</v>
      </c>
    </row>
    <row r="40" spans="1:93" ht="41.25" customHeight="1">
      <c r="A40" s="300">
        <v>30</v>
      </c>
      <c r="B40" s="300" t="s">
        <v>114</v>
      </c>
      <c r="C40" s="322" t="s">
        <v>115</v>
      </c>
      <c r="D40" s="303" t="str">
        <f t="shared" si="5"/>
        <v>น่าน</v>
      </c>
      <c r="E40" s="264" t="s">
        <v>44</v>
      </c>
      <c r="F40" s="304">
        <v>1535.8799999999997</v>
      </c>
      <c r="G40" s="304">
        <v>1582.8496406750685</v>
      </c>
      <c r="H40" s="304">
        <v>1939.7357852742778</v>
      </c>
      <c r="I40" s="305">
        <v>2058.0320227350194</v>
      </c>
      <c r="J40" s="306">
        <f t="shared" si="34"/>
        <v>3.0581582333951116E-2</v>
      </c>
      <c r="K40" s="306">
        <f t="shared" si="34"/>
        <v>0.22547065458915044</v>
      </c>
      <c r="L40" s="306">
        <f t="shared" si="34"/>
        <v>6.0985747831638105E-2</v>
      </c>
      <c r="M40" s="307">
        <f t="shared" si="1"/>
        <v>0.1056793282515799</v>
      </c>
      <c r="N40" s="306">
        <f t="shared" si="2"/>
        <v>0.1</v>
      </c>
      <c r="O40" s="305">
        <v>0</v>
      </c>
      <c r="P40" s="306">
        <v>1.4999999999999999E-2</v>
      </c>
      <c r="Q40" s="305">
        <v>0</v>
      </c>
      <c r="R40" s="305">
        <v>0</v>
      </c>
      <c r="S40" s="305"/>
      <c r="T40" s="306">
        <f t="shared" si="3"/>
        <v>0.115</v>
      </c>
      <c r="U40" s="308">
        <f>VLOOKUP(D40,[1]รายได้ชาวไทย!A$4:Z$87,26,FALSE)</f>
        <v>355.06999999999994</v>
      </c>
      <c r="V40" s="308">
        <f>VLOOKUP(D40,[1]รายได้ชาวต่างประเทศ!$A$4:$Z$87,26,FALSE)</f>
        <v>26.359999999999996</v>
      </c>
      <c r="W40" s="308">
        <f t="shared" si="6"/>
        <v>381.42999999999995</v>
      </c>
      <c r="X40" s="308">
        <f>VLOOKUP(D40,[1]รายได้ชาวไทย!$A$4:$S$87,4,FALSE)</f>
        <v>506.57999999999993</v>
      </c>
      <c r="Y40" s="308">
        <f>VLOOKUP(D40,[1]รายได้ชาวต่างประเทศ!$A$4:$Z$87,4,FALSE)</f>
        <v>21.37</v>
      </c>
      <c r="Z40" s="308">
        <f t="shared" si="7"/>
        <v>527.94999999999993</v>
      </c>
      <c r="AA40" s="308">
        <f>VLOOKUP(D40,[1]รายได้ชาวไทย!$A$4:$S$87,11,FALSE)</f>
        <v>446.75</v>
      </c>
      <c r="AB40" s="308">
        <f>VLOOKUP(D40,[1]รายได้ชาวต่างประเทศ!$A$4:$Z$87,11,FALSE)</f>
        <v>10.6</v>
      </c>
      <c r="AC40" s="308">
        <f t="shared" si="8"/>
        <v>457.35</v>
      </c>
      <c r="AD40" s="308">
        <f>VLOOKUP(D40,[1]รายได้ชาวไทย!$A$4:$S$87,18,FALSE)</f>
        <v>231.68</v>
      </c>
      <c r="AE40" s="308">
        <f>VLOOKUP(D40,[1]รายได้ชาวต่างประเทศ!$A$4:$Z$87,18,FALSE)</f>
        <v>7.9200000000000008</v>
      </c>
      <c r="AF40" s="308">
        <f t="shared" si="9"/>
        <v>239.6</v>
      </c>
      <c r="AG40" s="309">
        <f t="shared" si="10"/>
        <v>1606.33</v>
      </c>
      <c r="AH40" s="310">
        <f>VLOOKUP(D40,[2]รายได้!$B$6:$Y$83,21,FALSE)</f>
        <v>378.6</v>
      </c>
      <c r="AI40" s="310">
        <f>VLOOKUP(D40,[2]รายได้!$B$6:$Y$83,24,FALSE)</f>
        <v>23.78</v>
      </c>
      <c r="AJ40" s="310">
        <f t="shared" si="11"/>
        <v>402.38</v>
      </c>
      <c r="AK40" s="311">
        <f>VLOOKUP(D40,[3]Revenue_59!$A$4:$C$85,3,FALSE)</f>
        <v>608.82999999999993</v>
      </c>
      <c r="AL40" s="311">
        <f>VLOOKUP(D40,[3]Revenue_59!$A$4:$F$86,6,FALSE)</f>
        <v>24.009999999999998</v>
      </c>
      <c r="AM40" s="311">
        <f t="shared" si="12"/>
        <v>632.83999999999992</v>
      </c>
      <c r="AN40" s="310">
        <f>VLOOKUP(D40,[3]Revenue_59!$A$4:$L$86,9,FALSE)</f>
        <v>576.47000000000014</v>
      </c>
      <c r="AO40" s="310">
        <f>VLOOKUP(D40,[3]Revenue_59!$A$4:$L$86,12,FALSE)</f>
        <v>13.86</v>
      </c>
      <c r="AP40" s="310">
        <f t="shared" si="13"/>
        <v>590.33000000000015</v>
      </c>
      <c r="AQ40" s="311">
        <f>VLOOKUP(D40,[3]Revenue_59!$A$4:$R$86,15,FALSE)</f>
        <v>275.45999999999998</v>
      </c>
      <c r="AR40" s="311">
        <f>VLOOKUP(D40,[3]Revenue_59!$A$4:$R$86,18,FALSE)</f>
        <v>9.3400000000000016</v>
      </c>
      <c r="AS40" s="311">
        <f t="shared" si="14"/>
        <v>284.79999999999995</v>
      </c>
      <c r="AT40" s="312">
        <f t="shared" si="15"/>
        <v>1910.35</v>
      </c>
      <c r="AU40" s="313">
        <f t="shared" si="4"/>
        <v>18.926372538643989</v>
      </c>
      <c r="AV40" s="314">
        <f>VLOOKUP(D40,[3]Revenue_59!$A$4:$X$85,21,FALSE)</f>
        <v>421.26999999999992</v>
      </c>
      <c r="AW40" s="314">
        <f>VLOOKUP(D40,[3]Revenue_59!$A$4:$X$85,24,FALSE)</f>
        <v>26.78</v>
      </c>
      <c r="AX40" s="314">
        <f t="shared" si="16"/>
        <v>448.04999999999995</v>
      </c>
      <c r="AY40" s="315">
        <f>VLOOKUP(D40,[3]Revenue_59!$A$4:$F$86,2,FALSE)</f>
        <v>642.79999999999984</v>
      </c>
      <c r="AZ40" s="315">
        <f>VLOOKUP(D40,[3]Revenue_59!$A$4:$F$86,5,FALSE)</f>
        <v>24.76</v>
      </c>
      <c r="BA40" s="315">
        <f t="shared" si="17"/>
        <v>667.55999999999983</v>
      </c>
      <c r="BB40" s="314">
        <f>VLOOKUP(D40,[3]Revenue_59!$A$4:$K$85,8,FALSE)</f>
        <v>594.79</v>
      </c>
      <c r="BC40" s="314">
        <f>VLOOKUP(D40,[3]Revenue_59!$A$4:$K$85,11,FALSE)</f>
        <v>14.150000000000002</v>
      </c>
      <c r="BD40" s="314">
        <f t="shared" si="18"/>
        <v>608.93999999999994</v>
      </c>
      <c r="BE40" s="315">
        <f>VLOOKUP(D40,[3]Revenue_59!$A$4:$Q$85,14,FALSE)</f>
        <v>297.21999999999997</v>
      </c>
      <c r="BF40" s="315">
        <f>VLOOKUP(D40,[3]Revenue_59!$A$4:$Q$85,17,FALSE)</f>
        <v>9.5400000000000009</v>
      </c>
      <c r="BG40" s="315">
        <f t="shared" si="19"/>
        <v>306.76</v>
      </c>
      <c r="BH40" s="316">
        <f t="shared" si="20"/>
        <v>2031.3099999999997</v>
      </c>
      <c r="BI40" s="317">
        <f t="shared" si="21"/>
        <v>6.3318240113068196</v>
      </c>
      <c r="BJ40" s="318">
        <f>VLOOKUP(D40,[4]รายได้ผู้เยียมเยือนชาวไทย!$C$6:$G$82,3,FALSE)</f>
        <v>446.05</v>
      </c>
      <c r="BK40" s="318">
        <f>VLOOKUP(D40,[4]รายได้ผู้เยียมเยือนชาวต่างชาติ!$C$6:$G$82,3,FALSE)</f>
        <v>27.569999999999993</v>
      </c>
      <c r="BL40" s="318">
        <f t="shared" si="22"/>
        <v>473.62</v>
      </c>
      <c r="BM40" s="319">
        <f>VLOOKUP(D40,[4]รายได้ผู้เยียมเยือนชาวไทย!$C$6:$N$82,6,FALSE)</f>
        <v>259.51</v>
      </c>
      <c r="BN40" s="319">
        <f>VLOOKUP(D40,[4]รายได้ผู้เยียมเยือนชาวต่างชาติ!$C$6:$N$82,6,FALSE)</f>
        <v>8.7899999999999991</v>
      </c>
      <c r="BO40" s="319">
        <f t="shared" si="23"/>
        <v>268.3</v>
      </c>
      <c r="BP40" s="318">
        <f>VLOOKUP(D40,[4]รายได้ผู้เยียมเยือนชาวไทย!$C$6:$N$82,7,FALSE)</f>
        <v>216.73</v>
      </c>
      <c r="BQ40" s="318">
        <f>VLOOKUP(D40,[4]รายได้ผู้เยียมเยือนชาวต่างชาติ!$C$6:$N$82,7,FALSE)</f>
        <v>9.5399999999999991</v>
      </c>
      <c r="BR40" s="318">
        <f t="shared" si="24"/>
        <v>226.26999999999998</v>
      </c>
      <c r="BS40" s="319">
        <f>VLOOKUP(D40,[4]รายได้ผู้เยียมเยือนชาวไทย!$C$6:$N$82,8,FALSE)</f>
        <v>202.02</v>
      </c>
      <c r="BT40" s="319">
        <f>VLOOKUP(D40,[4]รายได้ผู้เยียมเยือนชาวต่างชาติ!$C$6:$N$82,8,FALSE)</f>
        <v>7.97</v>
      </c>
      <c r="BU40" s="319">
        <f t="shared" si="25"/>
        <v>209.99</v>
      </c>
      <c r="BV40" s="318">
        <f>VLOOKUP(D40,[4]รายได้ผู้เยียมเยือนชาวไทย!$C$6:$N$82,9,FALSE)</f>
        <v>233.08</v>
      </c>
      <c r="BW40" s="318">
        <f>VLOOKUP(D40,[4]รายได้ผู้เยียมเยือนชาวต่างชาติ!$C$6:$N$82,9,FALSE)</f>
        <v>5.73</v>
      </c>
      <c r="BX40" s="318">
        <f t="shared" si="26"/>
        <v>238.81</v>
      </c>
      <c r="BY40" s="319">
        <f>VLOOKUP(D40,[4]รายได้ผู้เยียมเยือนชาวไทย!$C$6:$N$82,10,FALSE)</f>
        <v>201.94</v>
      </c>
      <c r="BZ40" s="319">
        <f>VLOOKUP(D40,[4]รายได้ผู้เยียมเยือนชาวต่างชาติ!$C$6:$N$82,10,FALSE)</f>
        <v>4.42</v>
      </c>
      <c r="CA40" s="319">
        <f t="shared" si="27"/>
        <v>206.35999999999999</v>
      </c>
      <c r="CB40" s="318">
        <f>VLOOKUP(D40,[4]รายได้ผู้เยียมเยือนชาวไทย!$C$6:$N$82,11,FALSE)</f>
        <v>188.92</v>
      </c>
      <c r="CC40" s="318">
        <f>VLOOKUP(D40,[4]รายได้ผู้เยียมเยือนชาวต่างชาติ!$C$6:$N$82,11,FALSE)</f>
        <v>4.59</v>
      </c>
      <c r="CD40" s="318">
        <f t="shared" si="28"/>
        <v>193.51</v>
      </c>
      <c r="CE40" s="318">
        <f>VLOOKUP(D40,[4]รายได้ผู้เยียมเยือนชาวไทย!$C$6:$N$82,12,FALSE)</f>
        <v>114.45</v>
      </c>
      <c r="CF40" s="318">
        <f>VLOOKUP(D40,[4]รายได้ผู้เยียมเยือนชาวต่างชาติ!$C$6:$N$82,12,FALSE)</f>
        <v>3.18</v>
      </c>
      <c r="CG40" s="318">
        <f t="shared" si="29"/>
        <v>117.63000000000001</v>
      </c>
      <c r="CH40" s="318">
        <f>VLOOKUP(D40,'[5]สถิติท่องเที่ยวฯ ส.ค. 60R2 '!$B$5:$X$88,20,FALSE)</f>
        <v>102.14</v>
      </c>
      <c r="CI40" s="318">
        <f>VLOOKUP(D40,'[5]สถิติท่องเที่ยวฯ ส.ค. 60R2 '!$B$5:$X$88,23,FALSE)</f>
        <v>3.76</v>
      </c>
      <c r="CJ40" s="318">
        <f t="shared" si="30"/>
        <v>105.9</v>
      </c>
      <c r="CK40" s="318">
        <f>VLOOKUP(D40,'[6]สถิติท่องเที่ยวฯ ก.ย. 60R1 '!$B$5:$W$88,20,FALSE)</f>
        <v>93.61</v>
      </c>
      <c r="CL40" s="318">
        <f>VLOOKUP(D40,'[6]สถิติท่องเที่ยวฯ ก.ย. 60R1 '!$B$5:$X$88,23,FALSE)</f>
        <v>3.64</v>
      </c>
      <c r="CM40" s="318">
        <f t="shared" si="31"/>
        <v>97.25</v>
      </c>
      <c r="CN40" s="320">
        <f t="shared" si="32"/>
        <v>2137.6400000000003</v>
      </c>
      <c r="CO40" s="321">
        <f t="shared" si="33"/>
        <v>5.2345530716631448</v>
      </c>
    </row>
    <row r="41" spans="1:93" ht="41.25" customHeight="1">
      <c r="A41" s="300">
        <v>31</v>
      </c>
      <c r="B41" s="300" t="s">
        <v>116</v>
      </c>
      <c r="C41" s="322" t="s">
        <v>117</v>
      </c>
      <c r="D41" s="303" t="str">
        <f t="shared" si="5"/>
        <v>บึงกาฬ</v>
      </c>
      <c r="E41" s="264" t="s">
        <v>53</v>
      </c>
      <c r="F41" s="304">
        <v>603.99</v>
      </c>
      <c r="G41" s="304">
        <v>672.37097460752966</v>
      </c>
      <c r="H41" s="304">
        <v>810.38430592461998</v>
      </c>
      <c r="I41" s="305">
        <v>905.59643275310759</v>
      </c>
      <c r="J41" s="306">
        <f t="shared" si="34"/>
        <v>0.11321540854572038</v>
      </c>
      <c r="K41" s="306">
        <f t="shared" si="34"/>
        <v>0.20526366623373388</v>
      </c>
      <c r="L41" s="306">
        <f t="shared" si="34"/>
        <v>0.11749009220983608</v>
      </c>
      <c r="M41" s="307">
        <f t="shared" si="1"/>
        <v>0.14532305566309678</v>
      </c>
      <c r="N41" s="306">
        <f t="shared" si="2"/>
        <v>0.1</v>
      </c>
      <c r="O41" s="305">
        <v>0</v>
      </c>
      <c r="P41" s="305">
        <v>0</v>
      </c>
      <c r="Q41" s="305">
        <v>0</v>
      </c>
      <c r="R41" s="306">
        <v>1.4999999999999999E-2</v>
      </c>
      <c r="S41" s="305"/>
      <c r="T41" s="306">
        <f t="shared" si="3"/>
        <v>0.115</v>
      </c>
      <c r="U41" s="308">
        <f>VLOOKUP(D41,[1]รายได้ชาวไทย!A$4:Z$87,26,FALSE)</f>
        <v>159.21999999999997</v>
      </c>
      <c r="V41" s="308">
        <f>VLOOKUP(D41,[1]รายได้ชาวต่างประเทศ!$A$4:$Z$87,26,FALSE)</f>
        <v>1.6600000000000001</v>
      </c>
      <c r="W41" s="308">
        <f t="shared" si="6"/>
        <v>160.87999999999997</v>
      </c>
      <c r="X41" s="308">
        <f>VLOOKUP(D41,[1]รายได้ชาวไทย!$A$4:$S$87,4,FALSE)</f>
        <v>229.39000000000001</v>
      </c>
      <c r="Y41" s="308">
        <f>VLOOKUP(D41,[1]รายได้ชาวต่างประเทศ!$A$4:$Z$87,4,FALSE)</f>
        <v>1.17</v>
      </c>
      <c r="Z41" s="308">
        <f t="shared" si="7"/>
        <v>230.56</v>
      </c>
      <c r="AA41" s="308">
        <f>VLOOKUP(D41,[1]รายได้ชาวไทย!$A$4:$S$87,11,FALSE)</f>
        <v>141.56</v>
      </c>
      <c r="AB41" s="308">
        <f>VLOOKUP(D41,[1]รายได้ชาวต่างประเทศ!$A$4:$Z$87,11,FALSE)</f>
        <v>3.3600000000000003</v>
      </c>
      <c r="AC41" s="308">
        <f t="shared" si="8"/>
        <v>144.92000000000002</v>
      </c>
      <c r="AD41" s="308">
        <f>VLOOKUP(D41,[1]รายได้ชาวไทย!$A$4:$S$87,18,FALSE)</f>
        <v>145.79</v>
      </c>
      <c r="AE41" s="308">
        <f>VLOOKUP(D41,[1]รายได้ชาวต่างประเทศ!$A$4:$Z$87,18,FALSE)</f>
        <v>2.87</v>
      </c>
      <c r="AF41" s="308">
        <f t="shared" si="9"/>
        <v>148.66</v>
      </c>
      <c r="AG41" s="309">
        <f t="shared" si="10"/>
        <v>685.01999999999987</v>
      </c>
      <c r="AH41" s="310">
        <f>VLOOKUP(D41,[2]รายได้!$B$6:$Y$83,21,FALSE)</f>
        <v>189.82</v>
      </c>
      <c r="AI41" s="310">
        <f>VLOOKUP(D41,[2]รายได้!$B$6:$Y$83,24,FALSE)</f>
        <v>2.12</v>
      </c>
      <c r="AJ41" s="310">
        <f t="shared" si="11"/>
        <v>191.94</v>
      </c>
      <c r="AK41" s="311">
        <f>VLOOKUP(D41,[3]Revenue_59!$A$4:$C$85,3,FALSE)</f>
        <v>274.38</v>
      </c>
      <c r="AL41" s="311">
        <f>VLOOKUP(D41,[3]Revenue_59!$A$4:$F$86,6,FALSE)</f>
        <v>1.26</v>
      </c>
      <c r="AM41" s="311">
        <f t="shared" si="12"/>
        <v>275.64</v>
      </c>
      <c r="AN41" s="310">
        <f>VLOOKUP(D41,[3]Revenue_59!$A$4:$L$86,9,FALSE)</f>
        <v>168.4</v>
      </c>
      <c r="AO41" s="310">
        <f>VLOOKUP(D41,[3]Revenue_59!$A$4:$L$86,12,FALSE)</f>
        <v>3.8600000000000003</v>
      </c>
      <c r="AP41" s="310">
        <f t="shared" si="13"/>
        <v>172.26000000000002</v>
      </c>
      <c r="AQ41" s="311">
        <f>VLOOKUP(D41,[3]Revenue_59!$A$4:$R$86,15,FALSE)</f>
        <v>163.14999999999998</v>
      </c>
      <c r="AR41" s="311">
        <f>VLOOKUP(D41,[3]Revenue_59!$A$4:$R$86,18,FALSE)</f>
        <v>3.11</v>
      </c>
      <c r="AS41" s="311">
        <f t="shared" si="14"/>
        <v>166.26</v>
      </c>
      <c r="AT41" s="312">
        <f t="shared" si="15"/>
        <v>806.1</v>
      </c>
      <c r="AU41" s="313">
        <f t="shared" si="4"/>
        <v>17.675396338793053</v>
      </c>
      <c r="AV41" s="314">
        <f>VLOOKUP(D41,[3]Revenue_59!$A$4:$X$85,21,FALSE)</f>
        <v>222.25</v>
      </c>
      <c r="AW41" s="314">
        <f>VLOOKUP(D41,[3]Revenue_59!$A$4:$X$85,24,FALSE)</f>
        <v>2.54</v>
      </c>
      <c r="AX41" s="314">
        <f t="shared" si="16"/>
        <v>224.79</v>
      </c>
      <c r="AY41" s="315">
        <f>VLOOKUP(D41,[3]Revenue_59!$A$4:$F$86,2,FALSE)</f>
        <v>308.35000000000002</v>
      </c>
      <c r="AZ41" s="315">
        <f>VLOOKUP(D41,[3]Revenue_59!$A$4:$F$86,5,FALSE)</f>
        <v>1.3699999999999999</v>
      </c>
      <c r="BA41" s="315">
        <f t="shared" si="17"/>
        <v>309.72000000000003</v>
      </c>
      <c r="BB41" s="314">
        <f>VLOOKUP(D41,[3]Revenue_59!$A$4:$K$85,8,FALSE)</f>
        <v>181.51999999999998</v>
      </c>
      <c r="BC41" s="314">
        <f>VLOOKUP(D41,[3]Revenue_59!$A$4:$K$85,11,FALSE)</f>
        <v>4.05</v>
      </c>
      <c r="BD41" s="314">
        <f t="shared" si="18"/>
        <v>185.57</v>
      </c>
      <c r="BE41" s="315">
        <f>VLOOKUP(D41,[3]Revenue_59!$A$4:$Q$85,14,FALSE)</f>
        <v>177.16</v>
      </c>
      <c r="BF41" s="315">
        <f>VLOOKUP(D41,[3]Revenue_59!$A$4:$Q$85,17,FALSE)</f>
        <v>3.2600000000000002</v>
      </c>
      <c r="BG41" s="315">
        <f t="shared" si="19"/>
        <v>180.42</v>
      </c>
      <c r="BH41" s="316">
        <f t="shared" si="20"/>
        <v>900.49999999999989</v>
      </c>
      <c r="BI41" s="317">
        <f t="shared" si="21"/>
        <v>11.710705867758325</v>
      </c>
      <c r="BJ41" s="318">
        <f>VLOOKUP(D41,[4]รายได้ผู้เยียมเยือนชาวไทย!$C$6:$G$82,3,FALSE)</f>
        <v>239</v>
      </c>
      <c r="BK41" s="318">
        <f>VLOOKUP(D41,[4]รายได้ผู้เยียมเยือนชาวต่างชาติ!$C$6:$G$82,3,FALSE)</f>
        <v>2.7100000000000004</v>
      </c>
      <c r="BL41" s="318">
        <f t="shared" si="22"/>
        <v>241.71</v>
      </c>
      <c r="BM41" s="319">
        <f>VLOOKUP(D41,[4]รายได้ผู้เยียมเยือนชาวไทย!$C$6:$N$82,6,FALSE)</f>
        <v>117.21</v>
      </c>
      <c r="BN41" s="319">
        <f>VLOOKUP(D41,[4]รายได้ผู้เยียมเยือนชาวต่างชาติ!$C$6:$N$82,6,FALSE)</f>
        <v>0.66</v>
      </c>
      <c r="BO41" s="319">
        <f t="shared" si="23"/>
        <v>117.86999999999999</v>
      </c>
      <c r="BP41" s="318">
        <f>VLOOKUP(D41,[4]รายได้ผู้เยียมเยือนชาวไทย!$C$6:$N$82,7,FALSE)</f>
        <v>100.71</v>
      </c>
      <c r="BQ41" s="318">
        <f>VLOOKUP(D41,[4]รายได้ผู้เยียมเยือนชาวต่างชาติ!$C$6:$N$82,7,FALSE)</f>
        <v>0.47</v>
      </c>
      <c r="BR41" s="318">
        <f t="shared" si="24"/>
        <v>101.17999999999999</v>
      </c>
      <c r="BS41" s="319">
        <f>VLOOKUP(D41,[4]รายได้ผู้เยียมเยือนชาวไทย!$C$6:$N$82,8,FALSE)</f>
        <v>116.43</v>
      </c>
      <c r="BT41" s="319">
        <f>VLOOKUP(D41,[4]รายได้ผู้เยียมเยือนชาวต่างชาติ!$C$6:$N$82,8,FALSE)</f>
        <v>0.34</v>
      </c>
      <c r="BU41" s="319">
        <f t="shared" si="25"/>
        <v>116.77000000000001</v>
      </c>
      <c r="BV41" s="318">
        <f>VLOOKUP(D41,[4]รายได้ผู้เยียมเยือนชาวไทย!$C$6:$N$82,9,FALSE)</f>
        <v>65.17</v>
      </c>
      <c r="BW41" s="318">
        <f>VLOOKUP(D41,[4]รายได้ผู้เยียมเยือนชาวต่างชาติ!$C$6:$N$82,9,FALSE)</f>
        <v>1.95</v>
      </c>
      <c r="BX41" s="318">
        <f t="shared" si="26"/>
        <v>67.12</v>
      </c>
      <c r="BY41" s="319">
        <f>VLOOKUP(D41,[4]รายได้ผู้เยียมเยือนชาวไทย!$C$6:$N$82,10,FALSE)</f>
        <v>64.28</v>
      </c>
      <c r="BZ41" s="319">
        <f>VLOOKUP(D41,[4]รายได้ผู้เยียมเยือนชาวต่างชาติ!$C$6:$N$82,10,FALSE)</f>
        <v>1.18</v>
      </c>
      <c r="CA41" s="319">
        <f t="shared" si="27"/>
        <v>65.460000000000008</v>
      </c>
      <c r="CB41" s="318">
        <f>VLOOKUP(D41,[4]รายได้ผู้เยียมเยือนชาวไทย!$C$6:$N$82,11,FALSE)</f>
        <v>63.03</v>
      </c>
      <c r="CC41" s="318">
        <f>VLOOKUP(D41,[4]รายได้ผู้เยียมเยือนชาวต่างชาติ!$C$6:$N$82,11,FALSE)</f>
        <v>1.1499999999999999</v>
      </c>
      <c r="CD41" s="318">
        <f t="shared" si="28"/>
        <v>64.180000000000007</v>
      </c>
      <c r="CE41" s="318">
        <f>VLOOKUP(D41,[4]รายได้ผู้เยียมเยือนชาวไทย!$C$6:$N$82,12,FALSE)</f>
        <v>61.85</v>
      </c>
      <c r="CF41" s="318">
        <f>VLOOKUP(D41,[4]รายได้ผู้เยียมเยือนชาวต่างชาติ!$C$6:$N$82,12,FALSE)</f>
        <v>1.0900000000000001</v>
      </c>
      <c r="CG41" s="318">
        <f t="shared" si="29"/>
        <v>62.940000000000005</v>
      </c>
      <c r="CH41" s="318">
        <f>VLOOKUP(D41,'[5]สถิติท่องเที่ยวฯ ส.ค. 60R2 '!$B$5:$X$88,20,FALSE)</f>
        <v>61.3</v>
      </c>
      <c r="CI41" s="318">
        <f>VLOOKUP(D41,'[5]สถิติท่องเที่ยวฯ ส.ค. 60R2 '!$B$5:$X$88,23,FALSE)</f>
        <v>1.23</v>
      </c>
      <c r="CJ41" s="318">
        <f t="shared" si="30"/>
        <v>62.529999999999994</v>
      </c>
      <c r="CK41" s="318">
        <f>VLOOKUP(D41,'[6]สถิติท่องเที่ยวฯ ก.ย. 60R1 '!$B$5:$W$88,20,FALSE)</f>
        <v>61.45</v>
      </c>
      <c r="CL41" s="318">
        <f>VLOOKUP(D41,'[6]สถิติท่องเที่ยวฯ ก.ย. 60R1 '!$B$5:$X$88,23,FALSE)</f>
        <v>1.1000000000000001</v>
      </c>
      <c r="CM41" s="318">
        <f t="shared" si="31"/>
        <v>62.550000000000004</v>
      </c>
      <c r="CN41" s="320">
        <f t="shared" si="32"/>
        <v>962.31</v>
      </c>
      <c r="CO41" s="321">
        <f t="shared" si="33"/>
        <v>6.8639644641865702</v>
      </c>
    </row>
    <row r="42" spans="1:93" ht="41.25" customHeight="1">
      <c r="A42" s="300">
        <v>32</v>
      </c>
      <c r="B42" s="300" t="s">
        <v>118</v>
      </c>
      <c r="C42" s="322" t="s">
        <v>119</v>
      </c>
      <c r="D42" s="303" t="str">
        <f t="shared" si="5"/>
        <v>บุรีรัมย์</v>
      </c>
      <c r="E42" s="264" t="s">
        <v>85</v>
      </c>
      <c r="F42" s="304">
        <v>1602.39</v>
      </c>
      <c r="G42" s="304">
        <v>1720.1275469907791</v>
      </c>
      <c r="H42" s="304">
        <v>1978.1917801806603</v>
      </c>
      <c r="I42" s="305">
        <v>2291.7441128484579</v>
      </c>
      <c r="J42" s="306">
        <f t="shared" si="34"/>
        <v>7.3476211777893666E-2</v>
      </c>
      <c r="K42" s="306">
        <f t="shared" si="34"/>
        <v>0.15002621964943424</v>
      </c>
      <c r="L42" s="306">
        <f t="shared" si="34"/>
        <v>0.15850451700853904</v>
      </c>
      <c r="M42" s="307">
        <f t="shared" si="1"/>
        <v>0.1273356494786223</v>
      </c>
      <c r="N42" s="306">
        <f t="shared" si="2"/>
        <v>0.1</v>
      </c>
      <c r="O42" s="305">
        <v>0</v>
      </c>
      <c r="P42" s="305">
        <v>0</v>
      </c>
      <c r="Q42" s="306">
        <v>1.4999999999999999E-2</v>
      </c>
      <c r="R42" s="305">
        <v>0</v>
      </c>
      <c r="S42" s="305"/>
      <c r="T42" s="306">
        <f t="shared" si="3"/>
        <v>0.115</v>
      </c>
      <c r="U42" s="308">
        <f>VLOOKUP(D42,[1]รายได้ชาวไทย!A$4:Z$87,26,FALSE)</f>
        <v>354.37000000000006</v>
      </c>
      <c r="V42" s="308">
        <f>VLOOKUP(D42,[1]รายได้ชาวต่างประเทศ!$A$4:$Z$87,26,FALSE)</f>
        <v>4.8899999999999997</v>
      </c>
      <c r="W42" s="308">
        <f t="shared" si="6"/>
        <v>359.26000000000005</v>
      </c>
      <c r="X42" s="308">
        <f>VLOOKUP(D42,[1]รายได้ชาวไทย!$A$4:$S$87,4,FALSE)</f>
        <v>503.23</v>
      </c>
      <c r="Y42" s="308">
        <f>VLOOKUP(D42,[1]รายได้ชาวต่างประเทศ!$A$4:$Z$87,4,FALSE)</f>
        <v>9.629999999999999</v>
      </c>
      <c r="Z42" s="308">
        <f t="shared" si="7"/>
        <v>512.86</v>
      </c>
      <c r="AA42" s="308">
        <f>VLOOKUP(D42,[1]รายได้ชาวไทย!$A$4:$S$87,11,FALSE)</f>
        <v>495.23000000000008</v>
      </c>
      <c r="AB42" s="308">
        <f>VLOOKUP(D42,[1]รายได้ชาวต่างประเทศ!$A$4:$Z$87,11,FALSE)</f>
        <v>9.74</v>
      </c>
      <c r="AC42" s="308">
        <f t="shared" si="8"/>
        <v>504.97000000000008</v>
      </c>
      <c r="AD42" s="308">
        <f>VLOOKUP(D42,[1]รายได้ชาวไทย!$A$4:$S$87,18,FALSE)</f>
        <v>339.16</v>
      </c>
      <c r="AE42" s="308">
        <f>VLOOKUP(D42,[1]รายได้ชาวต่างประเทศ!$A$4:$Z$87,18,FALSE)</f>
        <v>8.58</v>
      </c>
      <c r="AF42" s="308">
        <f t="shared" si="9"/>
        <v>347.74</v>
      </c>
      <c r="AG42" s="309">
        <f t="shared" si="10"/>
        <v>1724.8300000000002</v>
      </c>
      <c r="AH42" s="310">
        <f>VLOOKUP(D42,[2]รายได้!$B$6:$Y$83,21,FALSE)</f>
        <v>385.75</v>
      </c>
      <c r="AI42" s="310">
        <f>VLOOKUP(D42,[2]รายได้!$B$6:$Y$83,24,FALSE)</f>
        <v>5.21</v>
      </c>
      <c r="AJ42" s="310">
        <f t="shared" si="11"/>
        <v>390.96</v>
      </c>
      <c r="AK42" s="311">
        <f>VLOOKUP(D42,[3]Revenue_59!$A$4:$C$85,3,FALSE)</f>
        <v>574.07000000000005</v>
      </c>
      <c r="AL42" s="311">
        <f>VLOOKUP(D42,[3]Revenue_59!$A$4:$F$86,6,FALSE)</f>
        <v>10.55</v>
      </c>
      <c r="AM42" s="311">
        <f t="shared" si="12"/>
        <v>584.62</v>
      </c>
      <c r="AN42" s="310">
        <f>VLOOKUP(D42,[3]Revenue_59!$A$4:$L$86,9,FALSE)</f>
        <v>552.61</v>
      </c>
      <c r="AO42" s="310">
        <f>VLOOKUP(D42,[3]Revenue_59!$A$4:$L$86,12,FALSE)</f>
        <v>10.849999999999998</v>
      </c>
      <c r="AP42" s="310">
        <f t="shared" si="13"/>
        <v>563.46</v>
      </c>
      <c r="AQ42" s="311">
        <f>VLOOKUP(D42,[3]Revenue_59!$A$4:$R$86,15,FALSE)</f>
        <v>413.05</v>
      </c>
      <c r="AR42" s="311">
        <f>VLOOKUP(D42,[3]Revenue_59!$A$4:$R$86,18,FALSE)</f>
        <v>10.670000000000002</v>
      </c>
      <c r="AS42" s="311">
        <f t="shared" si="14"/>
        <v>423.72</v>
      </c>
      <c r="AT42" s="312">
        <f t="shared" si="15"/>
        <v>1962.76</v>
      </c>
      <c r="AU42" s="313">
        <f t="shared" ref="AU42:AU73" si="35">(AT42-AG42)/AG42*100</f>
        <v>13.794402926665224</v>
      </c>
      <c r="AV42" s="314">
        <f>VLOOKUP(D42,[3]Revenue_59!$A$4:$X$85,21,FALSE)</f>
        <v>461.41</v>
      </c>
      <c r="AW42" s="314">
        <f>VLOOKUP(D42,[3]Revenue_59!$A$4:$X$85,24,FALSE)</f>
        <v>6.1599999999999993</v>
      </c>
      <c r="AX42" s="314">
        <f t="shared" si="16"/>
        <v>467.57000000000005</v>
      </c>
      <c r="AY42" s="315">
        <f>VLOOKUP(D42,[3]Revenue_59!$A$4:$F$86,2,FALSE)</f>
        <v>652.44000000000005</v>
      </c>
      <c r="AZ42" s="315">
        <f>VLOOKUP(D42,[3]Revenue_59!$A$4:$F$86,5,FALSE)</f>
        <v>11.450000000000001</v>
      </c>
      <c r="BA42" s="315">
        <f t="shared" si="17"/>
        <v>663.8900000000001</v>
      </c>
      <c r="BB42" s="314">
        <f>VLOOKUP(D42,[3]Revenue_59!$A$4:$K$85,8,FALSE)</f>
        <v>629.93000000000006</v>
      </c>
      <c r="BC42" s="314">
        <f>VLOOKUP(D42,[3]Revenue_59!$A$4:$K$85,11,FALSE)</f>
        <v>12.16</v>
      </c>
      <c r="BD42" s="314">
        <f t="shared" si="18"/>
        <v>642.09</v>
      </c>
      <c r="BE42" s="315">
        <f>VLOOKUP(D42,[3]Revenue_59!$A$4:$Q$85,14,FALSE)</f>
        <v>488.27000000000004</v>
      </c>
      <c r="BF42" s="315">
        <f>VLOOKUP(D42,[3]Revenue_59!$A$4:$Q$85,17,FALSE)</f>
        <v>12.489999999999998</v>
      </c>
      <c r="BG42" s="315">
        <f t="shared" si="19"/>
        <v>500.76000000000005</v>
      </c>
      <c r="BH42" s="316">
        <f t="shared" si="20"/>
        <v>2274.3100000000004</v>
      </c>
      <c r="BI42" s="317">
        <f t="shared" si="21"/>
        <v>15.873056308463612</v>
      </c>
      <c r="BJ42" s="318">
        <f>VLOOKUP(D42,[4]รายได้ผู้เยียมเยือนชาวไทย!$C$6:$G$82,3,FALSE)</f>
        <v>532.55999999999995</v>
      </c>
      <c r="BK42" s="318">
        <f>VLOOKUP(D42,[4]รายได้ผู้เยียมเยือนชาวต่างชาติ!$C$6:$G$82,3,FALSE)</f>
        <v>7.1999999999999993</v>
      </c>
      <c r="BL42" s="318">
        <f t="shared" si="22"/>
        <v>539.76</v>
      </c>
      <c r="BM42" s="319">
        <f>VLOOKUP(D42,[4]รายได้ผู้เยียมเยือนชาวไทย!$C$6:$N$82,6,FALSE)</f>
        <v>233.62</v>
      </c>
      <c r="BN42" s="319">
        <f>VLOOKUP(D42,[4]รายได้ผู้เยียมเยือนชาวต่างชาติ!$C$6:$N$82,6,FALSE)</f>
        <v>5.22</v>
      </c>
      <c r="BO42" s="319">
        <f t="shared" si="23"/>
        <v>238.84</v>
      </c>
      <c r="BP42" s="318">
        <f>VLOOKUP(D42,[4]รายได้ผู้เยียมเยือนชาวไทย!$C$6:$N$82,7,FALSE)</f>
        <v>220.83</v>
      </c>
      <c r="BQ42" s="318">
        <f>VLOOKUP(D42,[4]รายได้ผู้เยียมเยือนชาวต่างชาติ!$C$6:$N$82,7,FALSE)</f>
        <v>3.46</v>
      </c>
      <c r="BR42" s="318">
        <f t="shared" si="24"/>
        <v>224.29000000000002</v>
      </c>
      <c r="BS42" s="319">
        <f>VLOOKUP(D42,[4]รายได้ผู้เยียมเยือนชาวไทย!$C$6:$N$82,8,FALSE)</f>
        <v>252.52</v>
      </c>
      <c r="BT42" s="319">
        <f>VLOOKUP(D42,[4]รายได้ผู้เยียมเยือนชาวต่างชาติ!$C$6:$N$82,8,FALSE)</f>
        <v>3.77</v>
      </c>
      <c r="BU42" s="319">
        <f t="shared" si="25"/>
        <v>256.29000000000002</v>
      </c>
      <c r="BV42" s="318">
        <f>VLOOKUP(D42,[4]รายได้ผู้เยียมเยือนชาวไทย!$C$6:$N$82,9,FALSE)</f>
        <v>252.73</v>
      </c>
      <c r="BW42" s="318">
        <f>VLOOKUP(D42,[4]รายได้ผู้เยียมเยือนชาวต่างชาติ!$C$6:$N$82,9,FALSE)</f>
        <v>4.8600000000000003</v>
      </c>
      <c r="BX42" s="318">
        <f t="shared" si="26"/>
        <v>257.58999999999997</v>
      </c>
      <c r="BY42" s="319">
        <f>VLOOKUP(D42,[4]รายได้ผู้เยียมเยือนชาวไทย!$C$6:$N$82,10,FALSE)</f>
        <v>210.64</v>
      </c>
      <c r="BZ42" s="319">
        <f>VLOOKUP(D42,[4]รายได้ผู้เยียมเยือนชาวต่างชาติ!$C$6:$N$82,10,FALSE)</f>
        <v>4.21</v>
      </c>
      <c r="CA42" s="319">
        <f t="shared" si="27"/>
        <v>214.85</v>
      </c>
      <c r="CB42" s="318">
        <f>VLOOKUP(D42,[4]รายได้ผู้เยียมเยือนชาวไทย!$C$6:$N$82,11,FALSE)</f>
        <v>215.48</v>
      </c>
      <c r="CC42" s="318">
        <f>VLOOKUP(D42,[4]รายได้ผู้เยียมเยือนชาวต่างชาติ!$C$6:$N$82,11,FALSE)</f>
        <v>3.81</v>
      </c>
      <c r="CD42" s="318">
        <f t="shared" si="28"/>
        <v>219.29</v>
      </c>
      <c r="CE42" s="318">
        <f>VLOOKUP(D42,[4]รายได้ผู้เยียมเยือนชาวไทย!$C$6:$N$82,12,FALSE)</f>
        <v>189.74</v>
      </c>
      <c r="CF42" s="318">
        <f>VLOOKUP(D42,[4]รายได้ผู้เยียมเยือนชาวต่างชาติ!$C$6:$N$82,12,FALSE)</f>
        <v>5.31</v>
      </c>
      <c r="CG42" s="318">
        <f t="shared" si="29"/>
        <v>195.05</v>
      </c>
      <c r="CH42" s="318">
        <f>VLOOKUP(D42,'[5]สถิติท่องเที่ยวฯ ส.ค. 60R2 '!$B$5:$X$88,20,FALSE)</f>
        <v>186.29</v>
      </c>
      <c r="CI42" s="318">
        <f>VLOOKUP(D42,'[5]สถิติท่องเที่ยวฯ ส.ค. 60R2 '!$B$5:$X$88,23,FALSE)</f>
        <v>4.9400000000000004</v>
      </c>
      <c r="CJ42" s="318">
        <f t="shared" si="30"/>
        <v>191.23</v>
      </c>
      <c r="CK42" s="318">
        <f>VLOOKUP(D42,'[6]สถิติท่องเที่ยวฯ ก.ย. 60R1 '!$B$5:$W$88,20,FALSE)</f>
        <v>174.03</v>
      </c>
      <c r="CL42" s="318">
        <f>VLOOKUP(D42,'[6]สถิติท่องเที่ยวฯ ก.ย. 60R1 '!$B$5:$X$88,23,FALSE)</f>
        <v>4.08</v>
      </c>
      <c r="CM42" s="318">
        <f t="shared" si="31"/>
        <v>178.11</v>
      </c>
      <c r="CN42" s="320">
        <f t="shared" si="32"/>
        <v>2515.3000000000002</v>
      </c>
      <c r="CO42" s="321">
        <f t="shared" si="33"/>
        <v>10.596180819677166</v>
      </c>
    </row>
    <row r="43" spans="1:93" ht="41.25" customHeight="1">
      <c r="A43" s="300">
        <v>33</v>
      </c>
      <c r="B43" s="300" t="s">
        <v>120</v>
      </c>
      <c r="C43" s="322" t="s">
        <v>121</v>
      </c>
      <c r="D43" s="303" t="str">
        <f t="shared" si="5"/>
        <v>ปทุมธานี</v>
      </c>
      <c r="E43" s="264" t="s">
        <v>110</v>
      </c>
      <c r="F43" s="304">
        <v>2116.25</v>
      </c>
      <c r="G43" s="304">
        <v>2535.7987614989643</v>
      </c>
      <c r="H43" s="304">
        <v>3116.376055927266</v>
      </c>
      <c r="I43" s="305">
        <v>3313.5817747839465</v>
      </c>
      <c r="J43" s="306">
        <f t="shared" si="34"/>
        <v>0.19825103910169606</v>
      </c>
      <c r="K43" s="306">
        <f t="shared" si="34"/>
        <v>0.22895243236301219</v>
      </c>
      <c r="L43" s="306">
        <f t="shared" si="34"/>
        <v>6.328046272900871E-2</v>
      </c>
      <c r="M43" s="307">
        <f t="shared" si="1"/>
        <v>0.16349464473123901</v>
      </c>
      <c r="N43" s="306">
        <f t="shared" si="2"/>
        <v>0.1</v>
      </c>
      <c r="O43" s="305">
        <v>0</v>
      </c>
      <c r="P43" s="305">
        <v>0</v>
      </c>
      <c r="Q43" s="305">
        <v>0</v>
      </c>
      <c r="R43" s="305">
        <v>0</v>
      </c>
      <c r="S43" s="305"/>
      <c r="T43" s="306">
        <f t="shared" si="3"/>
        <v>0.1</v>
      </c>
      <c r="U43" s="308">
        <f>VLOOKUP(D43,[1]รายได้ชาวไทย!A$4:Z$87,26,FALSE)</f>
        <v>510.50000000000011</v>
      </c>
      <c r="V43" s="308">
        <f>VLOOKUP(D43,[1]รายได้ชาวต่างประเทศ!$A$4:$Z$87,26,FALSE)</f>
        <v>239.45999999999998</v>
      </c>
      <c r="W43" s="308">
        <f t="shared" si="6"/>
        <v>749.96</v>
      </c>
      <c r="X43" s="308">
        <f>VLOOKUP(D43,[1]รายได้ชาวไทย!$A$4:$S$87,4,FALSE)</f>
        <v>329.79000000000008</v>
      </c>
      <c r="Y43" s="308">
        <f>VLOOKUP(D43,[1]รายได้ชาวต่างประเทศ!$A$4:$Z$87,4,FALSE)</f>
        <v>196.12</v>
      </c>
      <c r="Z43" s="308">
        <f t="shared" si="7"/>
        <v>525.91000000000008</v>
      </c>
      <c r="AA43" s="308">
        <f>VLOOKUP(D43,[1]รายได้ชาวไทย!$A$4:$S$87,11,FALSE)</f>
        <v>297.04000000000002</v>
      </c>
      <c r="AB43" s="308">
        <f>VLOOKUP(D43,[1]รายได้ชาวต่างประเทศ!$A$4:$Z$87,11,FALSE)</f>
        <v>262.98</v>
      </c>
      <c r="AC43" s="308">
        <f t="shared" si="8"/>
        <v>560.02</v>
      </c>
      <c r="AD43" s="308">
        <f>VLOOKUP(D43,[1]รายได้ชาวไทย!$A$4:$S$87,18,FALSE)</f>
        <v>253.32</v>
      </c>
      <c r="AE43" s="308">
        <f>VLOOKUP(D43,[1]รายได้ชาวต่างประเทศ!$A$4:$Z$87,18,FALSE)</f>
        <v>189.04000000000002</v>
      </c>
      <c r="AF43" s="308">
        <f t="shared" si="9"/>
        <v>442.36</v>
      </c>
      <c r="AG43" s="309">
        <f t="shared" si="10"/>
        <v>2278.25</v>
      </c>
      <c r="AH43" s="310">
        <f>VLOOKUP(D43,[2]รายได้!$B$6:$Y$83,21,FALSE)</f>
        <v>542.22</v>
      </c>
      <c r="AI43" s="310">
        <f>VLOOKUP(D43,[2]รายได้!$B$6:$Y$83,24,FALSE)</f>
        <v>252.61</v>
      </c>
      <c r="AJ43" s="310">
        <f t="shared" si="11"/>
        <v>794.83</v>
      </c>
      <c r="AK43" s="311">
        <f>VLOOKUP(D43,[3]Revenue_59!$A$4:$C$85,3,FALSE)</f>
        <v>397.59000000000003</v>
      </c>
      <c r="AL43" s="311">
        <f>VLOOKUP(D43,[3]Revenue_59!$A$4:$F$86,6,FALSE)</f>
        <v>232.15000000000003</v>
      </c>
      <c r="AM43" s="311">
        <f t="shared" si="12"/>
        <v>629.74</v>
      </c>
      <c r="AN43" s="310">
        <f>VLOOKUP(D43,[3]Revenue_59!$A$4:$L$86,9,FALSE)</f>
        <v>374.65</v>
      </c>
      <c r="AO43" s="310">
        <f>VLOOKUP(D43,[3]Revenue_59!$A$4:$L$86,12,FALSE)</f>
        <v>319.43</v>
      </c>
      <c r="AP43" s="310">
        <f t="shared" si="13"/>
        <v>694.07999999999993</v>
      </c>
      <c r="AQ43" s="311">
        <f>VLOOKUP(D43,[3]Revenue_59!$A$4:$R$86,15,FALSE)</f>
        <v>329.21</v>
      </c>
      <c r="AR43" s="311">
        <f>VLOOKUP(D43,[3]Revenue_59!$A$4:$R$86,18,FALSE)</f>
        <v>237.37</v>
      </c>
      <c r="AS43" s="311">
        <f t="shared" si="14"/>
        <v>566.57999999999993</v>
      </c>
      <c r="AT43" s="312">
        <f t="shared" si="15"/>
        <v>2685.23</v>
      </c>
      <c r="AU43" s="313">
        <f t="shared" si="35"/>
        <v>17.863711181828158</v>
      </c>
      <c r="AV43" s="314">
        <f>VLOOKUP(D43,[3]Revenue_59!$A$4:$X$85,21,FALSE)</f>
        <v>557.61</v>
      </c>
      <c r="AW43" s="314">
        <f>VLOOKUP(D43,[3]Revenue_59!$A$4:$X$85,24,FALSE)</f>
        <v>263.65000000000003</v>
      </c>
      <c r="AX43" s="314">
        <f t="shared" si="16"/>
        <v>821.26</v>
      </c>
      <c r="AY43" s="315">
        <f>VLOOKUP(D43,[3]Revenue_59!$A$4:$F$86,2,FALSE)</f>
        <v>431.15000000000003</v>
      </c>
      <c r="AZ43" s="315">
        <f>VLOOKUP(D43,[3]Revenue_59!$A$4:$F$86,5,FALSE)</f>
        <v>237.97</v>
      </c>
      <c r="BA43" s="315">
        <f t="shared" si="17"/>
        <v>669.12</v>
      </c>
      <c r="BB43" s="314">
        <f>VLOOKUP(D43,[3]Revenue_59!$A$4:$K$85,8,FALSE)</f>
        <v>398.47</v>
      </c>
      <c r="BC43" s="314">
        <f>VLOOKUP(D43,[3]Revenue_59!$A$4:$K$85,11,FALSE)</f>
        <v>332.84999999999997</v>
      </c>
      <c r="BD43" s="314">
        <f t="shared" si="18"/>
        <v>731.31999999999994</v>
      </c>
      <c r="BE43" s="315">
        <f>VLOOKUP(D43,[3]Revenue_59!$A$4:$Q$85,14,FALSE)</f>
        <v>357.89000000000004</v>
      </c>
      <c r="BF43" s="315">
        <f>VLOOKUP(D43,[3]Revenue_59!$A$4:$Q$85,17,FALSE)</f>
        <v>253.36</v>
      </c>
      <c r="BG43" s="315">
        <f t="shared" si="19"/>
        <v>611.25</v>
      </c>
      <c r="BH43" s="316">
        <f t="shared" si="20"/>
        <v>2832.95</v>
      </c>
      <c r="BI43" s="317">
        <f t="shared" si="21"/>
        <v>5.5012047385140113</v>
      </c>
      <c r="BJ43" s="318">
        <f>VLOOKUP(D43,[4]รายได้ผู้เยียมเยือนชาวไทย!$C$6:$G$82,3,FALSE)</f>
        <v>593.18000000000006</v>
      </c>
      <c r="BK43" s="318">
        <f>VLOOKUP(D43,[4]รายได้ผู้เยียมเยือนชาวต่างชาติ!$C$6:$G$82,3,FALSE)</f>
        <v>271.17</v>
      </c>
      <c r="BL43" s="318">
        <f t="shared" si="22"/>
        <v>864.35000000000014</v>
      </c>
      <c r="BM43" s="319">
        <f>VLOOKUP(D43,[4]รายได้ผู้เยียมเยือนชาวไทย!$C$6:$N$82,6,FALSE)</f>
        <v>168.31</v>
      </c>
      <c r="BN43" s="319">
        <f>VLOOKUP(D43,[4]รายได้ผู้เยียมเยือนชาวต่างชาติ!$C$6:$N$82,6,FALSE)</f>
        <v>87.91</v>
      </c>
      <c r="BO43" s="319">
        <f t="shared" si="23"/>
        <v>256.22000000000003</v>
      </c>
      <c r="BP43" s="318">
        <f>VLOOKUP(D43,[4]รายได้ผู้เยียมเยือนชาวไทย!$C$6:$N$82,7,FALSE)</f>
        <v>161.16</v>
      </c>
      <c r="BQ43" s="318">
        <f>VLOOKUP(D43,[4]รายได้ผู้เยียมเยือนชาวต่างชาติ!$C$6:$N$82,7,FALSE)</f>
        <v>71.97</v>
      </c>
      <c r="BR43" s="318">
        <f t="shared" si="24"/>
        <v>233.13</v>
      </c>
      <c r="BS43" s="319">
        <f>VLOOKUP(D43,[4]รายได้ผู้เยียมเยือนชาวไทย!$C$6:$N$82,8,FALSE)</f>
        <v>142.78</v>
      </c>
      <c r="BT43" s="319">
        <f>VLOOKUP(D43,[4]รายได้ผู้เยียมเยือนชาวต่างชาติ!$C$6:$N$82,8,FALSE)</f>
        <v>98.62</v>
      </c>
      <c r="BU43" s="319">
        <f t="shared" si="25"/>
        <v>241.4</v>
      </c>
      <c r="BV43" s="318">
        <f>VLOOKUP(D43,[4]รายได้ผู้เยียมเยือนชาวไทย!$C$6:$N$82,9,FALSE)</f>
        <v>150.15</v>
      </c>
      <c r="BW43" s="318">
        <f>VLOOKUP(D43,[4]รายได้ผู้เยียมเยือนชาวต่างชาติ!$C$6:$N$82,9,FALSE)</f>
        <v>134.72</v>
      </c>
      <c r="BX43" s="318">
        <f t="shared" si="26"/>
        <v>284.87</v>
      </c>
      <c r="BY43" s="319">
        <f>VLOOKUP(D43,[4]รายได้ผู้เยียมเยือนชาวไทย!$C$6:$N$82,10,FALSE)</f>
        <v>152.83000000000001</v>
      </c>
      <c r="BZ43" s="319">
        <f>VLOOKUP(D43,[4]รายได้ผู้เยียมเยือนชาวต่างชาติ!$C$6:$N$82,10,FALSE)</f>
        <v>128.9</v>
      </c>
      <c r="CA43" s="319">
        <f t="shared" si="27"/>
        <v>281.73</v>
      </c>
      <c r="CB43" s="318">
        <f>VLOOKUP(D43,[4]รายได้ผู้เยียมเยือนชาวไทย!$C$6:$N$82,11,FALSE)</f>
        <v>140.32</v>
      </c>
      <c r="CC43" s="318">
        <f>VLOOKUP(D43,[4]รายได้ผู้เยียมเยือนชาวต่างชาติ!$C$6:$N$82,11,FALSE)</f>
        <v>106.68</v>
      </c>
      <c r="CD43" s="318">
        <f t="shared" si="28"/>
        <v>247</v>
      </c>
      <c r="CE43" s="318">
        <f>VLOOKUP(D43,[4]รายได้ผู้เยียมเยือนชาวไทย!$C$6:$N$82,12,FALSE)</f>
        <v>140.99</v>
      </c>
      <c r="CF43" s="318">
        <f>VLOOKUP(D43,[4]รายได้ผู้เยียมเยือนชาวต่างชาติ!$C$6:$N$82,12,FALSE)</f>
        <v>88.49</v>
      </c>
      <c r="CG43" s="318">
        <f t="shared" si="29"/>
        <v>229.48000000000002</v>
      </c>
      <c r="CH43" s="318">
        <f>VLOOKUP(D43,'[5]สถิติท่องเที่ยวฯ ส.ค. 60R2 '!$B$5:$X$88,20,FALSE)</f>
        <v>127.55</v>
      </c>
      <c r="CI43" s="318">
        <f>VLOOKUP(D43,'[5]สถิติท่องเที่ยวฯ ส.ค. 60R2 '!$B$5:$X$88,23,FALSE)</f>
        <v>107</v>
      </c>
      <c r="CJ43" s="318">
        <f t="shared" si="30"/>
        <v>234.55</v>
      </c>
      <c r="CK43" s="318">
        <f>VLOOKUP(D43,'[6]สถิติท่องเที่ยวฯ ก.ย. 60R1 '!$B$5:$W$88,20,FALSE)</f>
        <v>118.96</v>
      </c>
      <c r="CL43" s="318">
        <f>VLOOKUP(D43,'[6]สถิติท่องเที่ยวฯ ก.ย. 60R1 '!$B$5:$X$88,23,FALSE)</f>
        <v>85.38</v>
      </c>
      <c r="CM43" s="318">
        <f t="shared" si="31"/>
        <v>204.33999999999997</v>
      </c>
      <c r="CN43" s="320">
        <f t="shared" si="32"/>
        <v>3077.0700000000006</v>
      </c>
      <c r="CO43" s="321">
        <f t="shared" si="33"/>
        <v>8.617165851850574</v>
      </c>
    </row>
    <row r="44" spans="1:93" ht="41.25" customHeight="1">
      <c r="A44" s="300">
        <v>34</v>
      </c>
      <c r="B44" s="300" t="s">
        <v>122</v>
      </c>
      <c r="C44" s="322" t="s">
        <v>123</v>
      </c>
      <c r="D44" s="303" t="str">
        <f t="shared" si="5"/>
        <v>ประจวบคีรีขันธ์</v>
      </c>
      <c r="E44" s="264" t="s">
        <v>47</v>
      </c>
      <c r="F44" s="304">
        <v>23167.989999999998</v>
      </c>
      <c r="G44" s="304">
        <v>28142.806939199523</v>
      </c>
      <c r="H44" s="304">
        <v>31648.013026866513</v>
      </c>
      <c r="I44" s="305">
        <v>33565.376085329779</v>
      </c>
      <c r="J44" s="306">
        <f t="shared" si="34"/>
        <v>0.21472803377416538</v>
      </c>
      <c r="K44" s="306">
        <f t="shared" si="34"/>
        <v>0.12455069230442189</v>
      </c>
      <c r="L44" s="306">
        <f t="shared" si="34"/>
        <v>6.0583994857294383E-2</v>
      </c>
      <c r="M44" s="307">
        <f t="shared" si="1"/>
        <v>0.13328757364529389</v>
      </c>
      <c r="N44" s="306">
        <f t="shared" si="2"/>
        <v>0.1</v>
      </c>
      <c r="O44" s="306">
        <v>1.4999999999999999E-2</v>
      </c>
      <c r="P44" s="305">
        <v>0</v>
      </c>
      <c r="Q44" s="305">
        <v>0</v>
      </c>
      <c r="R44" s="305">
        <v>0</v>
      </c>
      <c r="S44" s="305"/>
      <c r="T44" s="306">
        <f t="shared" si="3"/>
        <v>0.115</v>
      </c>
      <c r="U44" s="308">
        <f>VLOOKUP(D44,[1]รายได้ชาวไทย!A$4:Z$87,26,FALSE)</f>
        <v>6113.73</v>
      </c>
      <c r="V44" s="308">
        <f>VLOOKUP(D44,[1]รายได้ชาวต่างประเทศ!$A$4:$Z$87,26,FALSE)</f>
        <v>2701.2</v>
      </c>
      <c r="W44" s="308">
        <f t="shared" si="6"/>
        <v>8814.93</v>
      </c>
      <c r="X44" s="308">
        <f>VLOOKUP(D44,[1]รายได้ชาวไทย!$A$4:$S$87,4,FALSE)</f>
        <v>4110.34</v>
      </c>
      <c r="Y44" s="308">
        <f>VLOOKUP(D44,[1]รายได้ชาวต่างประเทศ!$A$4:$Z$87,4,FALSE)</f>
        <v>1969.2500000000002</v>
      </c>
      <c r="Z44" s="308">
        <f t="shared" si="7"/>
        <v>6079.59</v>
      </c>
      <c r="AA44" s="308">
        <f>VLOOKUP(D44,[1]รายได้ชาวไทย!$A$4:$S$87,11,FALSE)</f>
        <v>3383.51</v>
      </c>
      <c r="AB44" s="308">
        <f>VLOOKUP(D44,[1]รายได้ชาวต่างประเทศ!$A$4:$Z$87,11,FALSE)</f>
        <v>1695.3500000000001</v>
      </c>
      <c r="AC44" s="308">
        <f t="shared" si="8"/>
        <v>5078.8600000000006</v>
      </c>
      <c r="AD44" s="308">
        <f>VLOOKUP(D44,[1]รายได้ชาวไทย!$A$4:$S$87,18,FALSE)</f>
        <v>3313.84</v>
      </c>
      <c r="AE44" s="308">
        <f>VLOOKUP(D44,[1]รายได้ชาวต่างประเทศ!$A$4:$Z$87,18,FALSE)</f>
        <v>2335.16</v>
      </c>
      <c r="AF44" s="308">
        <f t="shared" si="9"/>
        <v>5649</v>
      </c>
      <c r="AG44" s="309">
        <f t="shared" si="10"/>
        <v>25622.38</v>
      </c>
      <c r="AH44" s="310">
        <f>VLOOKUP(D44,[2]รายได้!$B$6:$Y$83,21,FALSE)</f>
        <v>6317.64</v>
      </c>
      <c r="AI44" s="310">
        <f>VLOOKUP(D44,[2]รายได้!$B$6:$Y$83,24,FALSE)</f>
        <v>2780.47</v>
      </c>
      <c r="AJ44" s="310">
        <f t="shared" si="11"/>
        <v>9098.11</v>
      </c>
      <c r="AK44" s="311">
        <f>VLOOKUP(D44,[3]Revenue_59!$A$4:$C$85,3,FALSE)</f>
        <v>4606.1000000000004</v>
      </c>
      <c r="AL44" s="311">
        <f>VLOOKUP(D44,[3]Revenue_59!$A$4:$F$86,6,FALSE)</f>
        <v>2201.3900000000003</v>
      </c>
      <c r="AM44" s="311">
        <f t="shared" si="12"/>
        <v>6807.4900000000007</v>
      </c>
      <c r="AN44" s="310">
        <f>VLOOKUP(D44,[3]Revenue_59!$A$4:$L$86,9,FALSE)</f>
        <v>3675.12</v>
      </c>
      <c r="AO44" s="310">
        <f>VLOOKUP(D44,[3]Revenue_59!$A$4:$L$86,12,FALSE)</f>
        <v>1854.7599999999998</v>
      </c>
      <c r="AP44" s="310">
        <f t="shared" si="13"/>
        <v>5529.8799999999992</v>
      </c>
      <c r="AQ44" s="311">
        <f>VLOOKUP(D44,[3]Revenue_59!$A$4:$R$86,15,FALSE)</f>
        <v>3681.57</v>
      </c>
      <c r="AR44" s="311">
        <f>VLOOKUP(D44,[3]Revenue_59!$A$4:$R$86,18,FALSE)</f>
        <v>2617.5</v>
      </c>
      <c r="AS44" s="311">
        <f t="shared" si="14"/>
        <v>6299.07</v>
      </c>
      <c r="AT44" s="312">
        <f t="shared" si="15"/>
        <v>27734.550000000003</v>
      </c>
      <c r="AU44" s="313">
        <f t="shared" si="35"/>
        <v>8.2434574774084286</v>
      </c>
      <c r="AV44" s="314">
        <f>VLOOKUP(D44,[3]Revenue_59!$A$4:$X$85,21,FALSE)</f>
        <v>6720.85</v>
      </c>
      <c r="AW44" s="314">
        <f>VLOOKUP(D44,[3]Revenue_59!$A$4:$X$85,24,FALSE)</f>
        <v>2911.19</v>
      </c>
      <c r="AX44" s="314">
        <f t="shared" si="16"/>
        <v>9632.0400000000009</v>
      </c>
      <c r="AY44" s="315">
        <f>VLOOKUP(D44,[3]Revenue_59!$A$4:$F$86,2,FALSE)</f>
        <v>4800.74</v>
      </c>
      <c r="AZ44" s="315">
        <f>VLOOKUP(D44,[3]Revenue_59!$A$4:$F$86,5,FALSE)</f>
        <v>2376.62</v>
      </c>
      <c r="BA44" s="315">
        <f t="shared" si="17"/>
        <v>7177.36</v>
      </c>
      <c r="BB44" s="314">
        <f>VLOOKUP(D44,[3]Revenue_59!$A$4:$K$85,8,FALSE)</f>
        <v>3844.3699999999994</v>
      </c>
      <c r="BC44" s="314">
        <f>VLOOKUP(D44,[3]Revenue_59!$A$4:$K$85,11,FALSE)</f>
        <v>1952.26</v>
      </c>
      <c r="BD44" s="314">
        <f t="shared" si="18"/>
        <v>5796.6299999999992</v>
      </c>
      <c r="BE44" s="315">
        <f>VLOOKUP(D44,[3]Revenue_59!$A$4:$Q$85,14,FALSE)</f>
        <v>3936.0699999999997</v>
      </c>
      <c r="BF44" s="315">
        <f>VLOOKUP(D44,[3]Revenue_59!$A$4:$Q$85,17,FALSE)</f>
        <v>2615.9499999999998</v>
      </c>
      <c r="BG44" s="315">
        <f t="shared" si="19"/>
        <v>6552.0199999999995</v>
      </c>
      <c r="BH44" s="316">
        <f t="shared" si="20"/>
        <v>29158.05</v>
      </c>
      <c r="BI44" s="317">
        <f t="shared" si="21"/>
        <v>5.1325873324066773</v>
      </c>
      <c r="BJ44" s="318">
        <f>VLOOKUP(D44,[4]รายได้ผู้เยียมเยือนชาวไทย!$C$6:$G$82,3,FALSE)</f>
        <v>7059.18</v>
      </c>
      <c r="BK44" s="318">
        <f>VLOOKUP(D44,[4]รายได้ผู้เยียมเยือนชาวต่างชาติ!$C$6:$G$82,3,FALSE)</f>
        <v>2934.9700000000003</v>
      </c>
      <c r="BL44" s="318">
        <f t="shared" si="22"/>
        <v>9994.1500000000015</v>
      </c>
      <c r="BM44" s="319">
        <f>VLOOKUP(D44,[4]รายได้ผู้เยียมเยือนชาวไทย!$C$6:$N$82,6,FALSE)</f>
        <v>1640.9</v>
      </c>
      <c r="BN44" s="319">
        <f>VLOOKUP(D44,[4]รายได้ผู้เยียมเยือนชาวต่างชาติ!$C$6:$N$82,6,FALSE)</f>
        <v>962.85</v>
      </c>
      <c r="BO44" s="319">
        <f t="shared" si="23"/>
        <v>2603.75</v>
      </c>
      <c r="BP44" s="318">
        <f>VLOOKUP(D44,[4]รายได้ผู้เยียมเยือนชาวไทย!$C$6:$N$82,7,FALSE)</f>
        <v>1593.76</v>
      </c>
      <c r="BQ44" s="318">
        <f>VLOOKUP(D44,[4]รายได้ผู้เยียมเยือนชาวต่างชาติ!$C$6:$N$82,7,FALSE)</f>
        <v>850.6</v>
      </c>
      <c r="BR44" s="318">
        <f t="shared" si="24"/>
        <v>2444.36</v>
      </c>
      <c r="BS44" s="319">
        <f>VLOOKUP(D44,[4]รายได้ผู้เยียมเยือนชาวไทย!$C$6:$N$82,8,FALSE)</f>
        <v>1741.43</v>
      </c>
      <c r="BT44" s="319">
        <f>VLOOKUP(D44,[4]รายได้ผู้เยียมเยือนชาวต่างชาติ!$C$6:$N$82,8,FALSE)</f>
        <v>696.35</v>
      </c>
      <c r="BU44" s="319">
        <f t="shared" si="25"/>
        <v>2437.7800000000002</v>
      </c>
      <c r="BV44" s="318">
        <f>VLOOKUP(D44,[4]รายได้ผู้เยียมเยือนชาวไทย!$C$6:$N$82,9,FALSE)</f>
        <v>1464.36</v>
      </c>
      <c r="BW44" s="318">
        <f>VLOOKUP(D44,[4]รายได้ผู้เยียมเยือนชาวต่างชาติ!$C$6:$N$82,9,FALSE)</f>
        <v>832.88</v>
      </c>
      <c r="BX44" s="318">
        <f t="shared" si="26"/>
        <v>2297.2399999999998</v>
      </c>
      <c r="BY44" s="319">
        <f>VLOOKUP(D44,[4]รายได้ผู้เยียมเยือนชาวไทย!$C$6:$N$82,10,FALSE)</f>
        <v>1334.92</v>
      </c>
      <c r="BZ44" s="319">
        <f>VLOOKUP(D44,[4]รายได้ผู้เยียมเยือนชาวต่างชาติ!$C$6:$N$82,10,FALSE)</f>
        <v>640.94000000000005</v>
      </c>
      <c r="CA44" s="319">
        <f t="shared" si="27"/>
        <v>1975.8600000000001</v>
      </c>
      <c r="CB44" s="318">
        <f>VLOOKUP(D44,[4]รายได้ผู้เยียมเยือนชาวไทย!$C$6:$N$82,11,FALSE)</f>
        <v>1249.57</v>
      </c>
      <c r="CC44" s="318">
        <f>VLOOKUP(D44,[4]รายได้ผู้เยียมเยือนชาวต่างชาติ!$C$6:$N$82,11,FALSE)</f>
        <v>684.56</v>
      </c>
      <c r="CD44" s="318">
        <f t="shared" si="28"/>
        <v>1934.1299999999999</v>
      </c>
      <c r="CE44" s="318">
        <f>VLOOKUP(D44,[4]รายได้ผู้เยียมเยือนชาวไทย!$C$6:$N$82,12,FALSE)</f>
        <v>1292.68</v>
      </c>
      <c r="CF44" s="318">
        <f>VLOOKUP(D44,[4]รายได้ผู้เยียมเยือนชาวต่างชาติ!$C$6:$N$82,12,FALSE)</f>
        <v>963.79</v>
      </c>
      <c r="CG44" s="318">
        <f t="shared" si="29"/>
        <v>2256.4700000000003</v>
      </c>
      <c r="CH44" s="318">
        <f>VLOOKUP(D44,'[5]สถิติท่องเที่ยวฯ ส.ค. 60R2 '!$B$5:$X$88,20,FALSE)</f>
        <v>1584.88</v>
      </c>
      <c r="CI44" s="318">
        <f>VLOOKUP(D44,'[5]สถิติท่องเที่ยวฯ ส.ค. 60R2 '!$B$5:$X$88,23,FALSE)</f>
        <v>961.6</v>
      </c>
      <c r="CJ44" s="318">
        <f t="shared" si="30"/>
        <v>2546.48</v>
      </c>
      <c r="CK44" s="318">
        <f>VLOOKUP(D44,'[6]สถิติท่องเที่ยวฯ ก.ย. 60R1 '!$B$5:$W$88,20,FALSE)</f>
        <v>1293.47</v>
      </c>
      <c r="CL44" s="318">
        <f>VLOOKUP(D44,'[6]สถิติท่องเที่ยวฯ ก.ย. 60R1 '!$B$5:$X$88,23,FALSE)</f>
        <v>888.35</v>
      </c>
      <c r="CM44" s="318">
        <f t="shared" si="31"/>
        <v>2181.8200000000002</v>
      </c>
      <c r="CN44" s="320">
        <f t="shared" si="32"/>
        <v>30672.04</v>
      </c>
      <c r="CO44" s="321">
        <f t="shared" si="33"/>
        <v>5.1923568277028185</v>
      </c>
    </row>
    <row r="45" spans="1:93" ht="41.25" customHeight="1">
      <c r="A45" s="300">
        <v>35</v>
      </c>
      <c r="B45" s="300" t="s">
        <v>124</v>
      </c>
      <c r="C45" s="322" t="s">
        <v>125</v>
      </c>
      <c r="D45" s="303" t="str">
        <f t="shared" si="5"/>
        <v>ปราจีนบุรี</v>
      </c>
      <c r="E45" s="264" t="s">
        <v>77</v>
      </c>
      <c r="F45" s="304">
        <v>3069.5499999999997</v>
      </c>
      <c r="G45" s="304">
        <v>3278.7934545187945</v>
      </c>
      <c r="H45" s="304">
        <v>3500.4007714732074</v>
      </c>
      <c r="I45" s="305">
        <v>3828.6530032450346</v>
      </c>
      <c r="J45" s="306">
        <f t="shared" si="34"/>
        <v>6.8167469016238477E-2</v>
      </c>
      <c r="K45" s="306">
        <f t="shared" si="34"/>
        <v>6.7588068607675272E-2</v>
      </c>
      <c r="L45" s="306">
        <f t="shared" si="34"/>
        <v>9.3775614051666498E-2</v>
      </c>
      <c r="M45" s="307">
        <f t="shared" si="1"/>
        <v>7.6510383891860087E-2</v>
      </c>
      <c r="N45" s="306">
        <f t="shared" si="2"/>
        <v>7.6510383891860087E-2</v>
      </c>
      <c r="O45" s="305">
        <v>0</v>
      </c>
      <c r="P45" s="305">
        <v>0</v>
      </c>
      <c r="Q45" s="305">
        <v>0</v>
      </c>
      <c r="R45" s="305">
        <v>0</v>
      </c>
      <c r="S45" s="305"/>
      <c r="T45" s="306">
        <f t="shared" si="3"/>
        <v>7.6510383891860087E-2</v>
      </c>
      <c r="U45" s="308">
        <f>VLOOKUP(D45,[1]รายได้ชาวไทย!A$4:Z$87,26,FALSE)</f>
        <v>592.88000000000011</v>
      </c>
      <c r="V45" s="308">
        <f>VLOOKUP(D45,[1]รายได้ชาวต่างประเทศ!$A$4:$Z$87,26,FALSE)</f>
        <v>131.04</v>
      </c>
      <c r="W45" s="308">
        <f t="shared" si="6"/>
        <v>723.92000000000007</v>
      </c>
      <c r="X45" s="308">
        <f>VLOOKUP(D45,[1]รายได้ชาวไทย!$A$4:$S$87,4,FALSE)</f>
        <v>832.99000000000012</v>
      </c>
      <c r="Y45" s="308">
        <f>VLOOKUP(D45,[1]รายได้ชาวต่างประเทศ!$A$4:$Z$87,4,FALSE)</f>
        <v>65.599999999999994</v>
      </c>
      <c r="Z45" s="308">
        <f t="shared" si="7"/>
        <v>898.59000000000015</v>
      </c>
      <c r="AA45" s="308">
        <f>VLOOKUP(D45,[1]รายได้ชาวไทย!$A$4:$S$87,11,FALSE)</f>
        <v>815.18</v>
      </c>
      <c r="AB45" s="308">
        <f>VLOOKUP(D45,[1]รายได้ชาวต่างประเทศ!$A$4:$Z$87,11,FALSE)</f>
        <v>96.66</v>
      </c>
      <c r="AC45" s="308">
        <f t="shared" si="8"/>
        <v>911.83999999999992</v>
      </c>
      <c r="AD45" s="308">
        <f>VLOOKUP(D45,[1]รายได้ชาวไทย!$A$4:$S$87,18,FALSE)</f>
        <v>631.66999999999996</v>
      </c>
      <c r="AE45" s="308">
        <f>VLOOKUP(D45,[1]รายได้ชาวต่างประเทศ!$A$4:$Z$87,18,FALSE)</f>
        <v>35.07</v>
      </c>
      <c r="AF45" s="308">
        <f t="shared" si="9"/>
        <v>666.74</v>
      </c>
      <c r="AG45" s="309">
        <f t="shared" si="10"/>
        <v>3201.09</v>
      </c>
      <c r="AH45" s="310">
        <f>VLOOKUP(D45,[2]รายได้!$B$6:$Y$83,21,FALSE)</f>
        <v>606.54999999999995</v>
      </c>
      <c r="AI45" s="310">
        <f>VLOOKUP(D45,[2]รายได้!$B$6:$Y$83,24,FALSE)</f>
        <v>132.66999999999999</v>
      </c>
      <c r="AJ45" s="310">
        <f t="shared" si="11"/>
        <v>739.21999999999991</v>
      </c>
      <c r="AK45" s="311">
        <f>VLOOKUP(D45,[3]Revenue_59!$A$4:$C$85,3,FALSE)</f>
        <v>852.44999999999993</v>
      </c>
      <c r="AL45" s="311">
        <f>VLOOKUP(D45,[3]Revenue_59!$A$4:$F$86,6,FALSE)</f>
        <v>67.800000000000011</v>
      </c>
      <c r="AM45" s="311">
        <f t="shared" si="12"/>
        <v>920.25</v>
      </c>
      <c r="AN45" s="310">
        <f>VLOOKUP(D45,[3]Revenue_59!$A$4:$L$86,9,FALSE)</f>
        <v>896.81</v>
      </c>
      <c r="AO45" s="310">
        <f>VLOOKUP(D45,[3]Revenue_59!$A$4:$L$86,12,FALSE)</f>
        <v>96.2</v>
      </c>
      <c r="AP45" s="310">
        <f t="shared" si="13"/>
        <v>993.01</v>
      </c>
      <c r="AQ45" s="311">
        <f>VLOOKUP(D45,[3]Revenue_59!$A$4:$R$86,15,FALSE)</f>
        <v>670.92000000000007</v>
      </c>
      <c r="AR45" s="311">
        <f>VLOOKUP(D45,[3]Revenue_59!$A$4:$R$86,18,FALSE)</f>
        <v>38.33</v>
      </c>
      <c r="AS45" s="311">
        <f t="shared" si="14"/>
        <v>709.25000000000011</v>
      </c>
      <c r="AT45" s="312">
        <f t="shared" si="15"/>
        <v>3361.7299999999996</v>
      </c>
      <c r="AU45" s="313">
        <f t="shared" si="35"/>
        <v>5.018290644749114</v>
      </c>
      <c r="AV45" s="314">
        <f>VLOOKUP(D45,[3]Revenue_59!$A$4:$X$85,21,FALSE)</f>
        <v>734.71</v>
      </c>
      <c r="AW45" s="314">
        <f>VLOOKUP(D45,[3]Revenue_59!$A$4:$X$85,24,FALSE)</f>
        <v>147.26999999999998</v>
      </c>
      <c r="AX45" s="314">
        <f t="shared" si="16"/>
        <v>881.98</v>
      </c>
      <c r="AY45" s="315">
        <f>VLOOKUP(D45,[3]Revenue_59!$A$4:$F$86,2,FALSE)</f>
        <v>889.08999999999992</v>
      </c>
      <c r="AZ45" s="315">
        <f>VLOOKUP(D45,[3]Revenue_59!$A$4:$F$86,5,FALSE)</f>
        <v>70.410000000000011</v>
      </c>
      <c r="BA45" s="315">
        <f t="shared" si="17"/>
        <v>959.49999999999989</v>
      </c>
      <c r="BB45" s="314">
        <f>VLOOKUP(D45,[3]Revenue_59!$A$4:$K$85,8,FALSE)</f>
        <v>925.22</v>
      </c>
      <c r="BC45" s="314">
        <f>VLOOKUP(D45,[3]Revenue_59!$A$4:$K$85,11,FALSE)</f>
        <v>99.88000000000001</v>
      </c>
      <c r="BD45" s="314">
        <f t="shared" si="18"/>
        <v>1025.1000000000001</v>
      </c>
      <c r="BE45" s="315">
        <f>VLOOKUP(D45,[3]Revenue_59!$A$4:$Q$85,14,FALSE)</f>
        <v>766.21</v>
      </c>
      <c r="BF45" s="315">
        <f>VLOOKUP(D45,[3]Revenue_59!$A$4:$Q$85,17,FALSE)</f>
        <v>42.629999999999995</v>
      </c>
      <c r="BG45" s="315">
        <f t="shared" si="19"/>
        <v>808.84</v>
      </c>
      <c r="BH45" s="316">
        <f t="shared" si="20"/>
        <v>3675.42</v>
      </c>
      <c r="BI45" s="317">
        <f t="shared" si="21"/>
        <v>9.3312074437864005</v>
      </c>
      <c r="BJ45" s="318">
        <f>VLOOKUP(D45,[4]รายได้ผู้เยียมเยือนชาวไทย!$C$6:$G$82,3,FALSE)</f>
        <v>802.4</v>
      </c>
      <c r="BK45" s="318">
        <f>VLOOKUP(D45,[4]รายได้ผู้เยียมเยือนชาวต่างชาติ!$C$6:$G$82,3,FALSE)</f>
        <v>155.10999999999999</v>
      </c>
      <c r="BL45" s="318">
        <f t="shared" si="22"/>
        <v>957.51</v>
      </c>
      <c r="BM45" s="319">
        <f>VLOOKUP(D45,[4]รายได้ผู้เยียมเยือนชาวไทย!$C$6:$N$82,6,FALSE)</f>
        <v>330.97</v>
      </c>
      <c r="BN45" s="319">
        <f>VLOOKUP(D45,[4]รายได้ผู้เยียมเยือนชาวต่างชาติ!$C$6:$N$82,6,FALSE)</f>
        <v>30.26</v>
      </c>
      <c r="BO45" s="319">
        <f t="shared" si="23"/>
        <v>361.23</v>
      </c>
      <c r="BP45" s="318">
        <f>VLOOKUP(D45,[4]รายได้ผู้เยียมเยือนชาวไทย!$C$6:$N$82,7,FALSE)</f>
        <v>307.55</v>
      </c>
      <c r="BQ45" s="318">
        <f>VLOOKUP(D45,[4]รายได้ผู้เยียมเยือนชาวต่างชาติ!$C$6:$N$82,7,FALSE)</f>
        <v>26.18</v>
      </c>
      <c r="BR45" s="318">
        <f t="shared" si="24"/>
        <v>333.73</v>
      </c>
      <c r="BS45" s="319">
        <f>VLOOKUP(D45,[4]รายได้ผู้เยียมเยือนชาวไทย!$C$6:$N$82,8,FALSE)</f>
        <v>310.76</v>
      </c>
      <c r="BT45" s="319">
        <f>VLOOKUP(D45,[4]รายได้ผู้เยียมเยือนชาวต่างชาติ!$C$6:$N$82,8,FALSE)</f>
        <v>18.72</v>
      </c>
      <c r="BU45" s="319">
        <f t="shared" si="25"/>
        <v>329.48</v>
      </c>
      <c r="BV45" s="318">
        <f>VLOOKUP(D45,[4]รายได้ผู้เยียมเยือนชาวไทย!$C$6:$N$82,9,FALSE)</f>
        <v>308.24</v>
      </c>
      <c r="BW45" s="318">
        <f>VLOOKUP(D45,[4]รายได้ผู้เยียมเยือนชาวต่างชาติ!$C$6:$N$82,9,FALSE)</f>
        <v>40.18</v>
      </c>
      <c r="BX45" s="318">
        <f t="shared" si="26"/>
        <v>348.42</v>
      </c>
      <c r="BY45" s="319">
        <f>VLOOKUP(D45,[4]รายได้ผู้เยียมเยือนชาวไทย!$C$6:$N$82,10,FALSE)</f>
        <v>370.94</v>
      </c>
      <c r="BZ45" s="319">
        <f>VLOOKUP(D45,[4]รายได้ผู้เยียมเยือนชาวต่างชาติ!$C$6:$N$82,10,FALSE)</f>
        <v>35.24</v>
      </c>
      <c r="CA45" s="319">
        <f t="shared" si="27"/>
        <v>406.18</v>
      </c>
      <c r="CB45" s="318">
        <f>VLOOKUP(D45,[4]รายได้ผู้เยียมเยือนชาวไทย!$C$6:$N$82,11,FALSE)</f>
        <v>304.66000000000003</v>
      </c>
      <c r="CC45" s="318">
        <f>VLOOKUP(D45,[4]รายได้ผู้เยียมเยือนชาวต่างชาติ!$C$6:$N$82,11,FALSE)</f>
        <v>31.87</v>
      </c>
      <c r="CD45" s="318">
        <f t="shared" si="28"/>
        <v>336.53000000000003</v>
      </c>
      <c r="CE45" s="318">
        <f>VLOOKUP(D45,[4]รายได้ผู้เยียมเยือนชาวไทย!$C$6:$N$82,12,FALSE)</f>
        <v>268.79000000000002</v>
      </c>
      <c r="CF45" s="318">
        <f>VLOOKUP(D45,[4]รายได้ผู้เยียมเยือนชาวต่างชาติ!$C$6:$N$82,12,FALSE)</f>
        <v>15.86</v>
      </c>
      <c r="CG45" s="318">
        <f t="shared" si="29"/>
        <v>284.65000000000003</v>
      </c>
      <c r="CH45" s="318">
        <f>VLOOKUP(D45,'[5]สถิติท่องเที่ยวฯ ส.ค. 60R2 '!$B$5:$X$88,20,FALSE)</f>
        <v>279.98</v>
      </c>
      <c r="CI45" s="318">
        <f>VLOOKUP(D45,'[5]สถิติท่องเที่ยวฯ ส.ค. 60R2 '!$B$5:$X$88,23,FALSE)</f>
        <v>16.010000000000002</v>
      </c>
      <c r="CJ45" s="318">
        <f t="shared" si="30"/>
        <v>295.99</v>
      </c>
      <c r="CK45" s="318">
        <f>VLOOKUP(D45,'[6]สถิติท่องเที่ยวฯ ก.ย. 60R1 '!$B$5:$W$88,20,FALSE)</f>
        <v>281.27999999999997</v>
      </c>
      <c r="CL45" s="318">
        <f>VLOOKUP(D45,'[6]สถิติท่องเที่ยวฯ ก.ย. 60R1 '!$B$5:$X$88,23,FALSE)</f>
        <v>15.23</v>
      </c>
      <c r="CM45" s="318">
        <f t="shared" si="31"/>
        <v>296.51</v>
      </c>
      <c r="CN45" s="320">
        <f t="shared" si="32"/>
        <v>3950.2300000000005</v>
      </c>
      <c r="CO45" s="321">
        <f t="shared" si="33"/>
        <v>7.4769686185524487</v>
      </c>
    </row>
    <row r="46" spans="1:93" ht="41.25" customHeight="1">
      <c r="A46" s="300">
        <v>36</v>
      </c>
      <c r="B46" s="300" t="s">
        <v>126</v>
      </c>
      <c r="C46" s="322" t="s">
        <v>127</v>
      </c>
      <c r="D46" s="303" t="str">
        <f t="shared" si="5"/>
        <v>ปัตตานี</v>
      </c>
      <c r="E46" s="264" t="s">
        <v>113</v>
      </c>
      <c r="F46" s="304">
        <v>763.43999999999983</v>
      </c>
      <c r="G46" s="304">
        <v>776.9597002640412</v>
      </c>
      <c r="H46" s="304">
        <v>834.31219458696148</v>
      </c>
      <c r="I46" s="305">
        <v>892.25181974908105</v>
      </c>
      <c r="J46" s="306">
        <f t="shared" si="34"/>
        <v>1.7708923116474613E-2</v>
      </c>
      <c r="K46" s="306">
        <f t="shared" si="34"/>
        <v>7.3816562562292048E-2</v>
      </c>
      <c r="L46" s="306">
        <f t="shared" si="34"/>
        <v>6.944597662365877E-2</v>
      </c>
      <c r="M46" s="307">
        <f t="shared" si="1"/>
        <v>5.3657154100808478E-2</v>
      </c>
      <c r="N46" s="306">
        <f t="shared" si="2"/>
        <v>5.3657154100808478E-2</v>
      </c>
      <c r="O46" s="305">
        <v>0</v>
      </c>
      <c r="P46" s="305">
        <v>0</v>
      </c>
      <c r="Q46" s="305">
        <v>0</v>
      </c>
      <c r="R46" s="305">
        <v>0</v>
      </c>
      <c r="S46" s="305"/>
      <c r="T46" s="306">
        <f t="shared" si="3"/>
        <v>5.3657154100808478E-2</v>
      </c>
      <c r="U46" s="308">
        <f>VLOOKUP(D46,[1]รายได้ชาวไทย!A$4:Z$87,26,FALSE)</f>
        <v>139.72999999999999</v>
      </c>
      <c r="V46" s="308">
        <f>VLOOKUP(D46,[1]รายได้ชาวต่างประเทศ!$A$4:$Z$87,26,FALSE)</f>
        <v>2.63</v>
      </c>
      <c r="W46" s="308">
        <f t="shared" si="6"/>
        <v>142.35999999999999</v>
      </c>
      <c r="X46" s="308">
        <f>VLOOKUP(D46,[1]รายได้ชาวไทย!$A$4:$S$87,4,FALSE)</f>
        <v>186.67000000000002</v>
      </c>
      <c r="Y46" s="308">
        <f>VLOOKUP(D46,[1]รายได้ชาวต่างประเทศ!$A$4:$Z$87,4,FALSE)</f>
        <v>1.69</v>
      </c>
      <c r="Z46" s="308">
        <f t="shared" si="7"/>
        <v>188.36</v>
      </c>
      <c r="AA46" s="308">
        <f>VLOOKUP(D46,[1]รายได้ชาวไทย!$A$4:$S$87,11,FALSE)</f>
        <v>206.44</v>
      </c>
      <c r="AB46" s="308">
        <f>VLOOKUP(D46,[1]รายได้ชาวต่างประเทศ!$A$4:$Z$87,11,FALSE)</f>
        <v>1.01</v>
      </c>
      <c r="AC46" s="308">
        <f t="shared" si="8"/>
        <v>207.45</v>
      </c>
      <c r="AD46" s="308">
        <f>VLOOKUP(D46,[1]รายได้ชาวไทย!$A$4:$S$87,18,FALSE)</f>
        <v>234.6</v>
      </c>
      <c r="AE46" s="308">
        <f>VLOOKUP(D46,[1]รายได้ชาวต่างประเทศ!$A$4:$Z$87,18,FALSE)</f>
        <v>1.84</v>
      </c>
      <c r="AF46" s="308">
        <f t="shared" si="9"/>
        <v>236.44</v>
      </c>
      <c r="AG46" s="309">
        <f t="shared" si="10"/>
        <v>774.61000000000013</v>
      </c>
      <c r="AH46" s="310">
        <f>VLOOKUP(D46,[2]รายได้!$B$6:$Y$83,21,FALSE)</f>
        <v>151.41000000000003</v>
      </c>
      <c r="AI46" s="310">
        <f>VLOOKUP(D46,[2]รายได้!$B$6:$Y$83,24,FALSE)</f>
        <v>2.68</v>
      </c>
      <c r="AJ46" s="310">
        <f t="shared" si="11"/>
        <v>154.09000000000003</v>
      </c>
      <c r="AK46" s="311">
        <f>VLOOKUP(D46,[3]Revenue_59!$A$4:$C$85,3,FALSE)</f>
        <v>207.07</v>
      </c>
      <c r="AL46" s="311">
        <f>VLOOKUP(D46,[3]Revenue_59!$A$4:$F$86,6,FALSE)</f>
        <v>1.95</v>
      </c>
      <c r="AM46" s="311">
        <f t="shared" si="12"/>
        <v>209.01999999999998</v>
      </c>
      <c r="AN46" s="310">
        <f>VLOOKUP(D46,[3]Revenue_59!$A$4:$L$86,9,FALSE)</f>
        <v>214.58</v>
      </c>
      <c r="AO46" s="310">
        <f>VLOOKUP(D46,[3]Revenue_59!$A$4:$L$86,12,FALSE)</f>
        <v>1.0499999999999998</v>
      </c>
      <c r="AP46" s="310">
        <f t="shared" si="13"/>
        <v>215.63000000000002</v>
      </c>
      <c r="AQ46" s="311">
        <f>VLOOKUP(D46,[3]Revenue_59!$A$4:$R$86,15,FALSE)</f>
        <v>250.28</v>
      </c>
      <c r="AR46" s="311">
        <f>VLOOKUP(D46,[3]Revenue_59!$A$4:$R$86,18,FALSE)</f>
        <v>2.0799999999999996</v>
      </c>
      <c r="AS46" s="311">
        <f t="shared" si="14"/>
        <v>252.36</v>
      </c>
      <c r="AT46" s="312">
        <f t="shared" si="15"/>
        <v>831.1</v>
      </c>
      <c r="AU46" s="313">
        <f t="shared" si="35"/>
        <v>7.292702133977083</v>
      </c>
      <c r="AV46" s="314">
        <f>VLOOKUP(D46,[3]Revenue_59!$A$4:$X$85,21,FALSE)</f>
        <v>181.49999999999997</v>
      </c>
      <c r="AW46" s="314">
        <f>VLOOKUP(D46,[3]Revenue_59!$A$4:$X$85,24,FALSE)</f>
        <v>3.09</v>
      </c>
      <c r="AX46" s="314">
        <f t="shared" si="16"/>
        <v>184.58999999999997</v>
      </c>
      <c r="AY46" s="315">
        <f>VLOOKUP(D46,[3]Revenue_59!$A$4:$F$86,2,FALSE)</f>
        <v>224.12</v>
      </c>
      <c r="AZ46" s="315">
        <f>VLOOKUP(D46,[3]Revenue_59!$A$4:$F$86,5,FALSE)</f>
        <v>2.23</v>
      </c>
      <c r="BA46" s="315">
        <f t="shared" si="17"/>
        <v>226.35</v>
      </c>
      <c r="BB46" s="314">
        <f>VLOOKUP(D46,[3]Revenue_59!$A$4:$K$85,8,FALSE)</f>
        <v>227.93999999999997</v>
      </c>
      <c r="BC46" s="314">
        <f>VLOOKUP(D46,[3]Revenue_59!$A$4:$K$85,11,FALSE)</f>
        <v>1.32</v>
      </c>
      <c r="BD46" s="314">
        <f t="shared" si="18"/>
        <v>229.25999999999996</v>
      </c>
      <c r="BE46" s="315">
        <f>VLOOKUP(D46,[3]Revenue_59!$A$4:$Q$85,14,FALSE)</f>
        <v>252.51999999999998</v>
      </c>
      <c r="BF46" s="315">
        <f>VLOOKUP(D46,[3]Revenue_59!$A$4:$Q$85,17,FALSE)</f>
        <v>2.1200000000000006</v>
      </c>
      <c r="BG46" s="315">
        <f t="shared" si="19"/>
        <v>254.64</v>
      </c>
      <c r="BH46" s="316">
        <f t="shared" si="20"/>
        <v>894.83999999999992</v>
      </c>
      <c r="BI46" s="317">
        <f t="shared" si="21"/>
        <v>7.6693538683672111</v>
      </c>
      <c r="BJ46" s="318">
        <f>VLOOKUP(D46,[4]รายได้ผู้เยียมเยือนชาวไทย!$C$6:$G$82,3,FALSE)</f>
        <v>195.54000000000002</v>
      </c>
      <c r="BK46" s="318">
        <f>VLOOKUP(D46,[4]รายได้ผู้เยียมเยือนชาวต่างชาติ!$C$6:$G$82,3,FALSE)</f>
        <v>3.1100000000000003</v>
      </c>
      <c r="BL46" s="318">
        <f t="shared" si="22"/>
        <v>198.65000000000003</v>
      </c>
      <c r="BM46" s="319">
        <f>VLOOKUP(D46,[4]รายได้ผู้เยียมเยือนชาวไทย!$C$6:$N$82,6,FALSE)</f>
        <v>74.319999999999993</v>
      </c>
      <c r="BN46" s="319">
        <f>VLOOKUP(D46,[4]รายได้ผู้เยียมเยือนชาวต่างชาติ!$C$6:$N$82,6,FALSE)</f>
        <v>0.61</v>
      </c>
      <c r="BO46" s="319">
        <f t="shared" si="23"/>
        <v>74.929999999999993</v>
      </c>
      <c r="BP46" s="318">
        <f>VLOOKUP(D46,[4]รายได้ผู้เยียมเยือนชาวไทย!$C$6:$N$82,7,FALSE)</f>
        <v>79.8</v>
      </c>
      <c r="BQ46" s="318">
        <f>VLOOKUP(D46,[4]รายได้ผู้เยียมเยือนชาวต่างชาติ!$C$6:$N$82,7,FALSE)</f>
        <v>1.2</v>
      </c>
      <c r="BR46" s="318">
        <f t="shared" si="24"/>
        <v>81</v>
      </c>
      <c r="BS46" s="319">
        <f>VLOOKUP(D46,[4]รายได้ผู้เยียมเยือนชาวไทย!$C$6:$N$82,8,FALSE)</f>
        <v>83.57</v>
      </c>
      <c r="BT46" s="319">
        <f>VLOOKUP(D46,[4]รายได้ผู้เยียมเยือนชาวต่างชาติ!$C$6:$N$82,8,FALSE)</f>
        <v>0.51</v>
      </c>
      <c r="BU46" s="319">
        <f t="shared" si="25"/>
        <v>84.08</v>
      </c>
      <c r="BV46" s="318">
        <f>VLOOKUP(D46,[4]รายได้ผู้เยียมเยือนชาวไทย!$C$6:$N$82,9,FALSE)</f>
        <v>85.31</v>
      </c>
      <c r="BW46" s="318">
        <f>VLOOKUP(D46,[4]รายได้ผู้เยียมเยือนชาวต่างชาติ!$C$6:$N$82,9,FALSE)</f>
        <v>0.65</v>
      </c>
      <c r="BX46" s="318">
        <f t="shared" si="26"/>
        <v>85.960000000000008</v>
      </c>
      <c r="BY46" s="319">
        <f>VLOOKUP(D46,[4]รายได้ผู้เยียมเยือนชาวไทย!$C$6:$N$82,10,FALSE)</f>
        <v>86.57</v>
      </c>
      <c r="BZ46" s="319">
        <f>VLOOKUP(D46,[4]รายได้ผู้เยียมเยือนชาวต่างชาติ!$C$6:$N$82,10,FALSE)</f>
        <v>0.55000000000000004</v>
      </c>
      <c r="CA46" s="319">
        <f t="shared" si="27"/>
        <v>87.11999999999999</v>
      </c>
      <c r="CB46" s="318">
        <f>VLOOKUP(D46,[4]รายได้ผู้เยียมเยือนชาวไทย!$C$6:$N$82,11,FALSE)</f>
        <v>74.180000000000007</v>
      </c>
      <c r="CC46" s="318">
        <f>VLOOKUP(D46,[4]รายได้ผู้เยียมเยือนชาวต่างชาติ!$C$6:$N$82,11,FALSE)</f>
        <v>0.5</v>
      </c>
      <c r="CD46" s="318">
        <f t="shared" si="28"/>
        <v>74.680000000000007</v>
      </c>
      <c r="CE46" s="318">
        <f>VLOOKUP(D46,[4]รายได้ผู้เยียมเยือนชาวไทย!$C$6:$N$82,12,FALSE)</f>
        <v>99.67</v>
      </c>
      <c r="CF46" s="318">
        <f>VLOOKUP(D46,[4]รายได้ผู้เยียมเยือนชาวต่างชาติ!$C$6:$N$82,12,FALSE)</f>
        <v>0.81</v>
      </c>
      <c r="CG46" s="318">
        <f t="shared" si="29"/>
        <v>100.48</v>
      </c>
      <c r="CH46" s="318">
        <f>VLOOKUP(D46,'[5]สถิติท่องเที่ยวฯ ส.ค. 60R2 '!$B$5:$X$88,20,FALSE)</f>
        <v>84.24</v>
      </c>
      <c r="CI46" s="318">
        <f>VLOOKUP(D46,'[5]สถิติท่องเที่ยวฯ ส.ค. 60R2 '!$B$5:$X$88,23,FALSE)</f>
        <v>0.91</v>
      </c>
      <c r="CJ46" s="318">
        <f t="shared" si="30"/>
        <v>85.149999999999991</v>
      </c>
      <c r="CK46" s="318">
        <f>VLOOKUP(D46,'[6]สถิติท่องเที่ยวฯ ก.ย. 60R1 '!$B$5:$W$88,20,FALSE)</f>
        <v>93.34</v>
      </c>
      <c r="CL46" s="318">
        <f>VLOOKUP(D46,'[6]สถิติท่องเที่ยวฯ ก.ย. 60R1 '!$B$5:$X$88,23,FALSE)</f>
        <v>0.76</v>
      </c>
      <c r="CM46" s="318">
        <f t="shared" si="31"/>
        <v>94.100000000000009</v>
      </c>
      <c r="CN46" s="320">
        <f t="shared" si="32"/>
        <v>966.15000000000009</v>
      </c>
      <c r="CO46" s="321">
        <f t="shared" si="33"/>
        <v>7.9690223950650587</v>
      </c>
    </row>
    <row r="47" spans="1:93" ht="41.25" customHeight="1">
      <c r="A47" s="300">
        <v>37</v>
      </c>
      <c r="B47" s="300" t="s">
        <v>128</v>
      </c>
      <c r="C47" s="322" t="s">
        <v>129</v>
      </c>
      <c r="D47" s="303" t="str">
        <f t="shared" si="5"/>
        <v>พระนครศรีอยุธยา</v>
      </c>
      <c r="E47" s="264" t="s">
        <v>110</v>
      </c>
      <c r="F47" s="304">
        <v>12264.769999999999</v>
      </c>
      <c r="G47" s="304">
        <v>13714.81502523629</v>
      </c>
      <c r="H47" s="304">
        <v>16311.2692789514</v>
      </c>
      <c r="I47" s="305">
        <v>17112.960882646446</v>
      </c>
      <c r="J47" s="306">
        <f t="shared" si="34"/>
        <v>0.1182284727097444</v>
      </c>
      <c r="K47" s="306">
        <f t="shared" si="34"/>
        <v>0.18931748251343086</v>
      </c>
      <c r="L47" s="306">
        <f t="shared" si="34"/>
        <v>4.9149553599092094E-2</v>
      </c>
      <c r="M47" s="307">
        <f t="shared" si="1"/>
        <v>0.11889850294075581</v>
      </c>
      <c r="N47" s="306">
        <f t="shared" si="2"/>
        <v>0.1</v>
      </c>
      <c r="O47" s="305">
        <v>0</v>
      </c>
      <c r="P47" s="305">
        <v>0</v>
      </c>
      <c r="Q47" s="305">
        <v>0</v>
      </c>
      <c r="R47" s="305">
        <v>0</v>
      </c>
      <c r="S47" s="305"/>
      <c r="T47" s="306">
        <f t="shared" si="3"/>
        <v>0.1</v>
      </c>
      <c r="U47" s="308">
        <f>VLOOKUP(D47,[1]รายได้ชาวไทย!A$4:Z$87,26,FALSE)</f>
        <v>2562.09</v>
      </c>
      <c r="V47" s="308">
        <f>VLOOKUP(D47,[1]รายได้ชาวต่างประเทศ!$A$4:$Z$87,26,FALSE)</f>
        <v>1150.55</v>
      </c>
      <c r="W47" s="308">
        <f t="shared" si="6"/>
        <v>3712.6400000000003</v>
      </c>
      <c r="X47" s="308">
        <f>VLOOKUP(D47,[1]รายได้ชาวไทย!$A$4:$S$87,4,FALSE)</f>
        <v>1821.74</v>
      </c>
      <c r="Y47" s="308">
        <f>VLOOKUP(D47,[1]รายได้ชาวต่างประเทศ!$A$4:$Z$87,4,FALSE)</f>
        <v>854.55000000000007</v>
      </c>
      <c r="Z47" s="308">
        <f t="shared" si="7"/>
        <v>2676.29</v>
      </c>
      <c r="AA47" s="308">
        <f>VLOOKUP(D47,[1]รายได้ชาวไทย!$A$4:$S$87,11,FALSE)</f>
        <v>2493.62</v>
      </c>
      <c r="AB47" s="308">
        <f>VLOOKUP(D47,[1]รายได้ชาวต่างประเทศ!$A$4:$Z$87,11,FALSE)</f>
        <v>1367.67</v>
      </c>
      <c r="AC47" s="308">
        <f t="shared" si="8"/>
        <v>3861.29</v>
      </c>
      <c r="AD47" s="308">
        <f>VLOOKUP(D47,[1]รายได้ชาวไทย!$A$4:$S$87,18,FALSE)</f>
        <v>1768.6100000000001</v>
      </c>
      <c r="AE47" s="308">
        <f>VLOOKUP(D47,[1]รายได้ชาวต่างประเทศ!$A$4:$Z$87,18,FALSE)</f>
        <v>914.71</v>
      </c>
      <c r="AF47" s="308">
        <f t="shared" si="9"/>
        <v>2683.32</v>
      </c>
      <c r="AG47" s="309">
        <f t="shared" si="10"/>
        <v>12933.54</v>
      </c>
      <c r="AH47" s="310">
        <f>VLOOKUP(D47,[2]รายได้!$B$6:$Y$83,21,FALSE)</f>
        <v>2929.1</v>
      </c>
      <c r="AI47" s="310">
        <f>VLOOKUP(D47,[2]รายได้!$B$6:$Y$83,24,FALSE)</f>
        <v>1296.6599999999999</v>
      </c>
      <c r="AJ47" s="310">
        <f t="shared" si="11"/>
        <v>4225.76</v>
      </c>
      <c r="AK47" s="311">
        <f>VLOOKUP(D47,[3]Revenue_59!$A$4:$C$85,3,FALSE)</f>
        <v>1902.07</v>
      </c>
      <c r="AL47" s="311">
        <f>VLOOKUP(D47,[3]Revenue_59!$A$4:$F$86,6,FALSE)</f>
        <v>883.32999999999993</v>
      </c>
      <c r="AM47" s="311">
        <f t="shared" si="12"/>
        <v>2785.3999999999996</v>
      </c>
      <c r="AN47" s="310">
        <f>VLOOKUP(D47,[3]Revenue_59!$A$4:$L$86,9,FALSE)</f>
        <v>2739.4800000000005</v>
      </c>
      <c r="AO47" s="310">
        <f>VLOOKUP(D47,[3]Revenue_59!$A$4:$L$86,12,FALSE)</f>
        <v>1501.2299999999998</v>
      </c>
      <c r="AP47" s="310">
        <f t="shared" si="13"/>
        <v>4240.71</v>
      </c>
      <c r="AQ47" s="311">
        <f>VLOOKUP(D47,[3]Revenue_59!$A$4:$R$86,15,FALSE)</f>
        <v>2074.7000000000003</v>
      </c>
      <c r="AR47" s="311">
        <f>VLOOKUP(D47,[3]Revenue_59!$A$4:$R$86,18,FALSE)</f>
        <v>1033.1999999999998</v>
      </c>
      <c r="AS47" s="311">
        <f t="shared" si="14"/>
        <v>3107.9</v>
      </c>
      <c r="AT47" s="312">
        <f t="shared" si="15"/>
        <v>14359.769999999999</v>
      </c>
      <c r="AU47" s="313">
        <f t="shared" si="35"/>
        <v>11.027375335754925</v>
      </c>
      <c r="AV47" s="314">
        <f>VLOOKUP(D47,[3]Revenue_59!$A$4:$X$85,21,FALSE)</f>
        <v>3035.8599999999997</v>
      </c>
      <c r="AW47" s="314">
        <f>VLOOKUP(D47,[3]Revenue_59!$A$4:$X$85,24,FALSE)</f>
        <v>1315.3</v>
      </c>
      <c r="AX47" s="314">
        <f t="shared" si="16"/>
        <v>4351.16</v>
      </c>
      <c r="AY47" s="315">
        <f>VLOOKUP(D47,[3]Revenue_59!$A$4:$F$86,2,FALSE)</f>
        <v>2013.7599999999998</v>
      </c>
      <c r="AZ47" s="315">
        <f>VLOOKUP(D47,[3]Revenue_59!$A$4:$F$86,5,FALSE)</f>
        <v>916.82</v>
      </c>
      <c r="BA47" s="315">
        <f t="shared" si="17"/>
        <v>2930.58</v>
      </c>
      <c r="BB47" s="314">
        <f>VLOOKUP(D47,[3]Revenue_59!$A$4:$K$85,8,FALSE)</f>
        <v>2921.7599999999993</v>
      </c>
      <c r="BC47" s="314">
        <f>VLOOKUP(D47,[3]Revenue_59!$A$4:$K$85,11,FALSE)</f>
        <v>1561.4200000000003</v>
      </c>
      <c r="BD47" s="314">
        <f t="shared" si="18"/>
        <v>4483.1799999999994</v>
      </c>
      <c r="BE47" s="315">
        <f>VLOOKUP(D47,[3]Revenue_59!$A$4:$Q$85,14,FALSE)</f>
        <v>2231.7400000000002</v>
      </c>
      <c r="BF47" s="315">
        <f>VLOOKUP(D47,[3]Revenue_59!$A$4:$Q$85,17,FALSE)</f>
        <v>1108.8300000000002</v>
      </c>
      <c r="BG47" s="315">
        <f t="shared" si="19"/>
        <v>3340.5700000000006</v>
      </c>
      <c r="BH47" s="316">
        <f t="shared" si="20"/>
        <v>15105.489999999998</v>
      </c>
      <c r="BI47" s="317">
        <f t="shared" si="21"/>
        <v>5.1931193884024562</v>
      </c>
      <c r="BJ47" s="318">
        <f>VLOOKUP(D47,[4]รายได้ผู้เยียมเยือนชาวไทย!$C$6:$G$82,3,FALSE)</f>
        <v>3212.25</v>
      </c>
      <c r="BK47" s="318">
        <f>VLOOKUP(D47,[4]รายได้ผู้เยียมเยือนชาวต่างชาติ!$C$6:$G$82,3,FALSE)</f>
        <v>1343.1100000000004</v>
      </c>
      <c r="BL47" s="318">
        <f t="shared" si="22"/>
        <v>4555.3600000000006</v>
      </c>
      <c r="BM47" s="319">
        <f>VLOOKUP(D47,[4]รายได้ผู้เยียมเยือนชาวไทย!$C$6:$N$82,6,FALSE)</f>
        <v>791.29</v>
      </c>
      <c r="BN47" s="319">
        <f>VLOOKUP(D47,[4]รายได้ผู้เยียมเยือนชาวต่างชาติ!$C$6:$N$82,6,FALSE)</f>
        <v>344.1</v>
      </c>
      <c r="BO47" s="319">
        <f t="shared" si="23"/>
        <v>1135.3899999999999</v>
      </c>
      <c r="BP47" s="318">
        <f>VLOOKUP(D47,[4]รายได้ผู้เยียมเยือนชาวไทย!$C$6:$N$82,7,FALSE)</f>
        <v>660.86</v>
      </c>
      <c r="BQ47" s="318">
        <f>VLOOKUP(D47,[4]รายได้ผู้เยียมเยือนชาวต่างชาติ!$C$6:$N$82,7,FALSE)</f>
        <v>348.85</v>
      </c>
      <c r="BR47" s="318">
        <f t="shared" si="24"/>
        <v>1009.71</v>
      </c>
      <c r="BS47" s="319">
        <f>VLOOKUP(D47,[4]รายได้ผู้เยียมเยือนชาวไทย!$C$6:$N$82,8,FALSE)</f>
        <v>716.34</v>
      </c>
      <c r="BT47" s="319">
        <f>VLOOKUP(D47,[4]รายได้ผู้เยียมเยือนชาวต่างชาติ!$C$6:$N$82,8,FALSE)</f>
        <v>288.75</v>
      </c>
      <c r="BU47" s="319">
        <f t="shared" si="25"/>
        <v>1005.09</v>
      </c>
      <c r="BV47" s="318">
        <f>VLOOKUP(D47,[4]รายได้ผู้เยียมเยือนชาวไทย!$C$6:$N$82,9,FALSE)</f>
        <v>1123.33</v>
      </c>
      <c r="BW47" s="318">
        <f>VLOOKUP(D47,[4]รายได้ผู้เยียมเยือนชาวต่างชาติ!$C$6:$N$82,9,FALSE)</f>
        <v>571.46</v>
      </c>
      <c r="BX47" s="318">
        <f t="shared" si="26"/>
        <v>1694.79</v>
      </c>
      <c r="BY47" s="319">
        <f>VLOOKUP(D47,[4]รายได้ผู้เยียมเยือนชาวไทย!$C$6:$N$82,10,FALSE)</f>
        <v>1057.48</v>
      </c>
      <c r="BZ47" s="319">
        <f>VLOOKUP(D47,[4]รายได้ผู้เยียมเยือนชาวต่างชาติ!$C$6:$N$82,10,FALSE)</f>
        <v>570.04</v>
      </c>
      <c r="CA47" s="319">
        <f t="shared" si="27"/>
        <v>1627.52</v>
      </c>
      <c r="CB47" s="318">
        <f>VLOOKUP(D47,[4]รายได้ผู้เยียมเยือนชาวไทย!$C$6:$N$82,11,FALSE)</f>
        <v>939.16</v>
      </c>
      <c r="CC47" s="318">
        <f>VLOOKUP(D47,[4]รายได้ผู้เยียมเยือนชาวต่างชาติ!$C$6:$N$82,11,FALSE)</f>
        <v>561.15</v>
      </c>
      <c r="CD47" s="318">
        <f t="shared" si="28"/>
        <v>1500.31</v>
      </c>
      <c r="CE47" s="318">
        <f>VLOOKUP(D47,[4]รายได้ผู้เยียมเยือนชาวไทย!$C$6:$N$82,12,FALSE)</f>
        <v>812</v>
      </c>
      <c r="CF47" s="318">
        <f>VLOOKUP(D47,[4]รายได้ผู้เยียมเยือนชาวต่างชาติ!$C$6:$N$82,12,FALSE)</f>
        <v>410.25</v>
      </c>
      <c r="CG47" s="318">
        <f t="shared" si="29"/>
        <v>1222.25</v>
      </c>
      <c r="CH47" s="318">
        <f>VLOOKUP(D47,'[5]สถิติท่องเที่ยวฯ ส.ค. 60R2 '!$B$5:$X$88,20,FALSE)</f>
        <v>840.54</v>
      </c>
      <c r="CI47" s="318">
        <f>VLOOKUP(D47,'[5]สถิติท่องเที่ยวฯ ส.ค. 60R2 '!$B$5:$X$88,23,FALSE)</f>
        <v>447.08</v>
      </c>
      <c r="CJ47" s="318">
        <f t="shared" si="30"/>
        <v>1287.6199999999999</v>
      </c>
      <c r="CK47" s="318">
        <f>VLOOKUP(D47,'[6]สถิติท่องเที่ยวฯ ก.ย. 60R1 '!$B$5:$W$88,20,FALSE)</f>
        <v>816.04</v>
      </c>
      <c r="CL47" s="318">
        <f>VLOOKUP(D47,'[6]สถิติท่องเที่ยวฯ ก.ย. 60R1 '!$B$5:$X$88,23,FALSE)</f>
        <v>364.12</v>
      </c>
      <c r="CM47" s="318">
        <f t="shared" si="31"/>
        <v>1180.1599999999999</v>
      </c>
      <c r="CN47" s="320">
        <f t="shared" si="32"/>
        <v>16218.2</v>
      </c>
      <c r="CO47" s="321">
        <f t="shared" si="33"/>
        <v>7.3662622000345763</v>
      </c>
    </row>
    <row r="48" spans="1:93" ht="41.25" customHeight="1">
      <c r="A48" s="300">
        <v>38</v>
      </c>
      <c r="B48" s="300" t="s">
        <v>130</v>
      </c>
      <c r="C48" s="322" t="s">
        <v>131</v>
      </c>
      <c r="D48" s="303" t="str">
        <f t="shared" si="5"/>
        <v>พะเยา</v>
      </c>
      <c r="E48" s="264" t="s">
        <v>44</v>
      </c>
      <c r="F48" s="304">
        <v>976.99</v>
      </c>
      <c r="G48" s="304">
        <v>991.61052863401574</v>
      </c>
      <c r="H48" s="304">
        <v>1103.0936582583404</v>
      </c>
      <c r="I48" s="305">
        <v>1179.1812260200743</v>
      </c>
      <c r="J48" s="306">
        <f t="shared" si="34"/>
        <v>1.4964870299609747E-2</v>
      </c>
      <c r="K48" s="306">
        <f t="shared" si="34"/>
        <v>0.11242632707611247</v>
      </c>
      <c r="L48" s="306">
        <f t="shared" si="34"/>
        <v>6.897652542202766E-2</v>
      </c>
      <c r="M48" s="307">
        <f t="shared" si="1"/>
        <v>6.5455907599249963E-2</v>
      </c>
      <c r="N48" s="306">
        <f t="shared" si="2"/>
        <v>6.5455907599249963E-2</v>
      </c>
      <c r="O48" s="305">
        <v>0</v>
      </c>
      <c r="P48" s="305">
        <v>0</v>
      </c>
      <c r="Q48" s="305">
        <v>0</v>
      </c>
      <c r="R48" s="305">
        <v>0</v>
      </c>
      <c r="S48" s="305"/>
      <c r="T48" s="306">
        <f t="shared" si="3"/>
        <v>6.5455907599249963E-2</v>
      </c>
      <c r="U48" s="308">
        <f>VLOOKUP(D48,[1]รายได้ชาวไทย!A$4:Z$87,26,FALSE)</f>
        <v>327.58999999999997</v>
      </c>
      <c r="V48" s="308">
        <f>VLOOKUP(D48,[1]รายได้ชาวต่างประเทศ!$A$4:$Z$87,26,FALSE)</f>
        <v>14.030000000000001</v>
      </c>
      <c r="W48" s="308">
        <f t="shared" si="6"/>
        <v>341.62</v>
      </c>
      <c r="X48" s="308">
        <f>VLOOKUP(D48,[1]รายได้ชาวไทย!$A$4:$S$87,4,FALSE)</f>
        <v>234.22</v>
      </c>
      <c r="Y48" s="308">
        <f>VLOOKUP(D48,[1]รายได้ชาวต่างประเทศ!$A$4:$Z$87,4,FALSE)</f>
        <v>8.15</v>
      </c>
      <c r="Z48" s="308">
        <f t="shared" si="7"/>
        <v>242.37</v>
      </c>
      <c r="AA48" s="308">
        <f>VLOOKUP(D48,[1]รายได้ชาวไทย!$A$4:$S$87,11,FALSE)</f>
        <v>154.42999999999998</v>
      </c>
      <c r="AB48" s="308">
        <f>VLOOKUP(D48,[1]รายได้ชาวต่างประเทศ!$A$4:$Z$87,11,FALSE)</f>
        <v>3.8400000000000003</v>
      </c>
      <c r="AC48" s="308">
        <f t="shared" si="8"/>
        <v>158.26999999999998</v>
      </c>
      <c r="AD48" s="308">
        <f>VLOOKUP(D48,[1]รายได้ชาวไทย!$A$4:$S$87,18,FALSE)</f>
        <v>263.68999999999994</v>
      </c>
      <c r="AE48" s="308">
        <f>VLOOKUP(D48,[1]รายได้ชาวต่างประเทศ!$A$4:$Z$87,18,FALSE)</f>
        <v>3.9399999999999995</v>
      </c>
      <c r="AF48" s="308">
        <f t="shared" si="9"/>
        <v>267.62999999999994</v>
      </c>
      <c r="AG48" s="309">
        <f t="shared" si="10"/>
        <v>1009.8899999999999</v>
      </c>
      <c r="AH48" s="310">
        <f>VLOOKUP(D48,[2]รายได้!$B$6:$Y$83,21,FALSE)</f>
        <v>336.55</v>
      </c>
      <c r="AI48" s="310">
        <f>VLOOKUP(D48,[2]รายได้!$B$6:$Y$83,24,FALSE)</f>
        <v>14.09</v>
      </c>
      <c r="AJ48" s="310">
        <f t="shared" si="11"/>
        <v>350.64</v>
      </c>
      <c r="AK48" s="311">
        <f>VLOOKUP(D48,[3]Revenue_59!$A$4:$C$85,3,FALSE)</f>
        <v>281.45999999999998</v>
      </c>
      <c r="AL48" s="311">
        <f>VLOOKUP(D48,[3]Revenue_59!$A$4:$F$86,6,FALSE)</f>
        <v>9.0200000000000014</v>
      </c>
      <c r="AM48" s="311">
        <f t="shared" si="12"/>
        <v>290.47999999999996</v>
      </c>
      <c r="AN48" s="310">
        <f>VLOOKUP(D48,[3]Revenue_59!$A$4:$L$86,9,FALSE)</f>
        <v>159.19</v>
      </c>
      <c r="AO48" s="310">
        <f>VLOOKUP(D48,[3]Revenue_59!$A$4:$L$86,12,FALSE)</f>
        <v>3.91</v>
      </c>
      <c r="AP48" s="310">
        <f t="shared" si="13"/>
        <v>163.1</v>
      </c>
      <c r="AQ48" s="311">
        <f>VLOOKUP(D48,[3]Revenue_59!$A$4:$R$86,15,FALSE)</f>
        <v>281.51</v>
      </c>
      <c r="AR48" s="311">
        <f>VLOOKUP(D48,[3]Revenue_59!$A$4:$R$86,18,FALSE)</f>
        <v>4.37</v>
      </c>
      <c r="AS48" s="311">
        <f t="shared" si="14"/>
        <v>285.88</v>
      </c>
      <c r="AT48" s="312">
        <f t="shared" si="15"/>
        <v>1090.0999999999999</v>
      </c>
      <c r="AU48" s="313">
        <f t="shared" si="35"/>
        <v>7.942449177633212</v>
      </c>
      <c r="AV48" s="314">
        <f>VLOOKUP(D48,[3]Revenue_59!$A$4:$X$85,21,FALSE)</f>
        <v>360.45000000000005</v>
      </c>
      <c r="AW48" s="314">
        <f>VLOOKUP(D48,[3]Revenue_59!$A$4:$X$85,24,FALSE)</f>
        <v>14.919999999999998</v>
      </c>
      <c r="AX48" s="314">
        <f t="shared" si="16"/>
        <v>375.37000000000006</v>
      </c>
      <c r="AY48" s="315">
        <f>VLOOKUP(D48,[3]Revenue_59!$A$4:$F$86,2,FALSE)</f>
        <v>297.58</v>
      </c>
      <c r="AZ48" s="315">
        <f>VLOOKUP(D48,[3]Revenue_59!$A$4:$F$86,5,FALSE)</f>
        <v>9.59</v>
      </c>
      <c r="BA48" s="315">
        <f t="shared" si="17"/>
        <v>307.16999999999996</v>
      </c>
      <c r="BB48" s="314">
        <f>VLOOKUP(D48,[3]Revenue_59!$A$4:$K$85,8,FALSE)</f>
        <v>170.42</v>
      </c>
      <c r="BC48" s="314">
        <f>VLOOKUP(D48,[3]Revenue_59!$A$4:$K$85,11,FALSE)</f>
        <v>4.33</v>
      </c>
      <c r="BD48" s="314">
        <f t="shared" si="18"/>
        <v>174.75</v>
      </c>
      <c r="BE48" s="315">
        <f>VLOOKUP(D48,[3]Revenue_59!$A$4:$Q$85,14,FALSE)</f>
        <v>302.58</v>
      </c>
      <c r="BF48" s="315">
        <f>VLOOKUP(D48,[3]Revenue_59!$A$4:$Q$85,17,FALSE)</f>
        <v>4.75</v>
      </c>
      <c r="BG48" s="315">
        <f t="shared" si="19"/>
        <v>307.33</v>
      </c>
      <c r="BH48" s="316">
        <f t="shared" si="20"/>
        <v>1164.6199999999999</v>
      </c>
      <c r="BI48" s="317">
        <f t="shared" si="21"/>
        <v>6.8360700853132723</v>
      </c>
      <c r="BJ48" s="318">
        <f>VLOOKUP(D48,[4]รายได้ผู้เยียมเยือนชาวไทย!$C$6:$G$82,3,FALSE)</f>
        <v>389.72999999999996</v>
      </c>
      <c r="BK48" s="318">
        <f>VLOOKUP(D48,[4]รายได้ผู้เยียมเยือนชาวต่างชาติ!$C$6:$G$82,3,FALSE)</f>
        <v>16.34</v>
      </c>
      <c r="BL48" s="318">
        <f t="shared" si="22"/>
        <v>406.06999999999994</v>
      </c>
      <c r="BM48" s="319">
        <f>VLOOKUP(D48,[4]รายได้ผู้เยียมเยือนชาวไทย!$C$6:$N$82,6,FALSE)</f>
        <v>118.41</v>
      </c>
      <c r="BN48" s="319">
        <f>VLOOKUP(D48,[4]รายได้ผู้เยียมเยือนชาวต่างชาติ!$C$6:$N$82,6,FALSE)</f>
        <v>3.86</v>
      </c>
      <c r="BO48" s="319">
        <f t="shared" si="23"/>
        <v>122.27</v>
      </c>
      <c r="BP48" s="318">
        <f>VLOOKUP(D48,[4]รายได้ผู้เยียมเยือนชาวไทย!$C$6:$N$82,7,FALSE)</f>
        <v>96.98</v>
      </c>
      <c r="BQ48" s="318">
        <f>VLOOKUP(D48,[4]รายได้ผู้เยียมเยือนชาวต่างชาติ!$C$6:$N$82,7,FALSE)</f>
        <v>2.59</v>
      </c>
      <c r="BR48" s="318">
        <f t="shared" si="24"/>
        <v>99.570000000000007</v>
      </c>
      <c r="BS48" s="319">
        <f>VLOOKUP(D48,[4]รายได้ผู้เยียมเยือนชาวไทย!$C$6:$N$82,8,FALSE)</f>
        <v>96.1</v>
      </c>
      <c r="BT48" s="319">
        <f>VLOOKUP(D48,[4]รายได้ผู้เยียมเยือนชาวต่างชาติ!$C$6:$N$82,8,FALSE)</f>
        <v>3.54</v>
      </c>
      <c r="BU48" s="319">
        <f t="shared" si="25"/>
        <v>99.64</v>
      </c>
      <c r="BV48" s="318">
        <f>VLOOKUP(D48,[4]รายได้ผู้เยียมเยือนชาวไทย!$C$6:$N$82,9,FALSE)</f>
        <v>68.47</v>
      </c>
      <c r="BW48" s="318">
        <f>VLOOKUP(D48,[4]รายได้ผู้เยียมเยือนชาวต่างชาติ!$C$6:$N$82,9,FALSE)</f>
        <v>1.91</v>
      </c>
      <c r="BX48" s="318">
        <f t="shared" si="26"/>
        <v>70.38</v>
      </c>
      <c r="BY48" s="319">
        <f>VLOOKUP(D48,[4]รายได้ผู้เยียมเยือนชาวไทย!$C$6:$N$82,10,FALSE)</f>
        <v>55.6</v>
      </c>
      <c r="BZ48" s="319">
        <f>VLOOKUP(D48,[4]รายได้ผู้เยียมเยือนชาวต่างชาติ!$C$6:$N$82,10,FALSE)</f>
        <v>1.31</v>
      </c>
      <c r="CA48" s="319">
        <f t="shared" si="27"/>
        <v>56.910000000000004</v>
      </c>
      <c r="CB48" s="318">
        <f>VLOOKUP(D48,[4]รายได้ผู้เยียมเยือนชาวไทย!$C$6:$N$82,11,FALSE)</f>
        <v>57.45</v>
      </c>
      <c r="CC48" s="318">
        <f>VLOOKUP(D48,[4]รายได้ผู้เยียมเยือนชาวต่างชาติ!$C$6:$N$82,11,FALSE)</f>
        <v>1.35</v>
      </c>
      <c r="CD48" s="318">
        <f t="shared" si="28"/>
        <v>58.800000000000004</v>
      </c>
      <c r="CE48" s="318">
        <f>VLOOKUP(D48,[4]รายได้ผู้เยียมเยือนชาวไทย!$C$6:$N$82,12,FALSE)</f>
        <v>108.75</v>
      </c>
      <c r="CF48" s="318">
        <f>VLOOKUP(D48,[4]รายได้ผู้เยียมเยือนชาวต่างชาติ!$C$6:$N$82,12,FALSE)</f>
        <v>1.9</v>
      </c>
      <c r="CG48" s="318">
        <f t="shared" si="29"/>
        <v>110.65</v>
      </c>
      <c r="CH48" s="318">
        <f>VLOOKUP(D48,'[5]สถิติท่องเที่ยวฯ ส.ค. 60R2 '!$B$5:$X$88,20,FALSE)</f>
        <v>108.86</v>
      </c>
      <c r="CI48" s="318">
        <f>VLOOKUP(D48,'[5]สถิติท่องเที่ยวฯ ส.ค. 60R2 '!$B$5:$X$88,23,FALSE)</f>
        <v>1.34</v>
      </c>
      <c r="CJ48" s="318">
        <f t="shared" si="30"/>
        <v>110.2</v>
      </c>
      <c r="CK48" s="318">
        <f>VLOOKUP(D48,'[6]สถิติท่องเที่ยวฯ ก.ย. 60R1 '!$B$5:$W$88,20,FALSE)</f>
        <v>102.69</v>
      </c>
      <c r="CL48" s="318">
        <f>VLOOKUP(D48,'[6]สถิติท่องเที่ยวฯ ก.ย. 60R1 '!$B$5:$X$88,23,FALSE)</f>
        <v>1.79</v>
      </c>
      <c r="CM48" s="318">
        <f t="shared" si="31"/>
        <v>104.48</v>
      </c>
      <c r="CN48" s="320">
        <f t="shared" si="32"/>
        <v>1238.97</v>
      </c>
      <c r="CO48" s="321">
        <f t="shared" si="33"/>
        <v>6.3840566021535041</v>
      </c>
    </row>
    <row r="49" spans="1:93" ht="41.25" customHeight="1">
      <c r="A49" s="300">
        <v>39</v>
      </c>
      <c r="B49" s="300" t="s">
        <v>132</v>
      </c>
      <c r="C49" s="322" t="s">
        <v>133</v>
      </c>
      <c r="D49" s="303" t="str">
        <f t="shared" si="5"/>
        <v>พังงา</v>
      </c>
      <c r="E49" s="264" t="s">
        <v>60</v>
      </c>
      <c r="F49" s="304">
        <v>13500.090000000002</v>
      </c>
      <c r="G49" s="304">
        <v>20685.117581502509</v>
      </c>
      <c r="H49" s="304">
        <v>48779.668007561784</v>
      </c>
      <c r="I49" s="305">
        <v>55042.428567569696</v>
      </c>
      <c r="J49" s="306">
        <f t="shared" si="34"/>
        <v>0.5322207171583675</v>
      </c>
      <c r="K49" s="306">
        <f t="shared" si="34"/>
        <v>1.3582011470499249</v>
      </c>
      <c r="L49" s="306">
        <f t="shared" si="34"/>
        <v>0.12838874916157822</v>
      </c>
      <c r="M49" s="307">
        <f t="shared" si="1"/>
        <v>0.67293687112329026</v>
      </c>
      <c r="N49" s="306">
        <f t="shared" si="2"/>
        <v>0.1</v>
      </c>
      <c r="O49" s="306">
        <v>1.4999999999999999E-2</v>
      </c>
      <c r="P49" s="305">
        <v>0</v>
      </c>
      <c r="Q49" s="305">
        <v>0</v>
      </c>
      <c r="R49" s="305">
        <v>0</v>
      </c>
      <c r="S49" s="305"/>
      <c r="T49" s="306">
        <f t="shared" si="3"/>
        <v>0.115</v>
      </c>
      <c r="U49" s="308">
        <f>VLOOKUP(D49,[1]รายได้ชาวไทย!A$4:Z$87,26,FALSE)</f>
        <v>688.63</v>
      </c>
      <c r="V49" s="308">
        <f>VLOOKUP(D49,[1]รายได้ชาวต่างประเทศ!$A$4:$Z$87,26,FALSE)</f>
        <v>4569.49</v>
      </c>
      <c r="W49" s="308">
        <f t="shared" si="6"/>
        <v>5258.12</v>
      </c>
      <c r="X49" s="308">
        <f>VLOOKUP(D49,[1]รายได้ชาวไทย!$A$4:$S$87,4,FALSE)</f>
        <v>1561.4099999999999</v>
      </c>
      <c r="Y49" s="308">
        <f>VLOOKUP(D49,[1]รายได้ชาวต่างประเทศ!$A$4:$Z$87,4,FALSE)</f>
        <v>8158.01</v>
      </c>
      <c r="Z49" s="308">
        <f t="shared" si="7"/>
        <v>9719.42</v>
      </c>
      <c r="AA49" s="308">
        <f>VLOOKUP(D49,[1]รายได้ชาวไทย!$A$4:$S$87,11,FALSE)</f>
        <v>949.79000000000019</v>
      </c>
      <c r="AB49" s="308">
        <f>VLOOKUP(D49,[1]รายได้ชาวต่างประเทศ!$A$4:$Z$87,11,FALSE)</f>
        <v>4572.3999999999996</v>
      </c>
      <c r="AC49" s="308">
        <f t="shared" si="8"/>
        <v>5522.19</v>
      </c>
      <c r="AD49" s="308">
        <f>VLOOKUP(D49,[1]รายได้ชาวไทย!$A$4:$S$87,18,FALSE)</f>
        <v>480.06000000000006</v>
      </c>
      <c r="AE49" s="308">
        <f>VLOOKUP(D49,[1]รายได้ชาวต่างประเทศ!$A$4:$Z$87,18,FALSE)</f>
        <v>3546.8299999999995</v>
      </c>
      <c r="AF49" s="308">
        <f t="shared" si="9"/>
        <v>4026.8899999999994</v>
      </c>
      <c r="AG49" s="309">
        <f t="shared" si="10"/>
        <v>24526.62</v>
      </c>
      <c r="AH49" s="310">
        <f>VLOOKUP(D49,[2]รายได้!$B$6:$Y$83,21,FALSE)</f>
        <v>1073.9799999999998</v>
      </c>
      <c r="AI49" s="310">
        <f>VLOOKUP(D49,[2]รายได้!$B$6:$Y$83,24,FALSE)</f>
        <v>8987.32</v>
      </c>
      <c r="AJ49" s="310">
        <f t="shared" si="11"/>
        <v>10061.299999999999</v>
      </c>
      <c r="AK49" s="311">
        <f>VLOOKUP(D49,[3]Revenue_59!$A$4:$C$85,3,FALSE)</f>
        <v>1771.1600000000003</v>
      </c>
      <c r="AL49" s="311">
        <f>VLOOKUP(D49,[3]Revenue_59!$A$4:$F$86,6,FALSE)</f>
        <v>10986.96</v>
      </c>
      <c r="AM49" s="311">
        <f t="shared" si="12"/>
        <v>12758.119999999999</v>
      </c>
      <c r="AN49" s="310">
        <f>VLOOKUP(D49,[3]Revenue_59!$A$4:$L$86,9,FALSE)</f>
        <v>1155.4000000000001</v>
      </c>
      <c r="AO49" s="310">
        <f>VLOOKUP(D49,[3]Revenue_59!$A$4:$L$86,12,FALSE)</f>
        <v>6442.74</v>
      </c>
      <c r="AP49" s="310">
        <f t="shared" si="13"/>
        <v>7598.1399999999994</v>
      </c>
      <c r="AQ49" s="311">
        <f>VLOOKUP(D49,[3]Revenue_59!$A$4:$R$86,15,FALSE)</f>
        <v>538.07999999999993</v>
      </c>
      <c r="AR49" s="311">
        <f>VLOOKUP(D49,[3]Revenue_59!$A$4:$R$86,18,FALSE)</f>
        <v>4872.12</v>
      </c>
      <c r="AS49" s="311">
        <f t="shared" si="14"/>
        <v>5410.2</v>
      </c>
      <c r="AT49" s="312">
        <f t="shared" si="15"/>
        <v>35827.759999999995</v>
      </c>
      <c r="AU49" s="313">
        <f t="shared" si="35"/>
        <v>46.077037928585334</v>
      </c>
      <c r="AV49" s="314">
        <f>VLOOKUP(D49,[3]Revenue_59!$A$4:$X$85,21,FALSE)</f>
        <v>1294.76</v>
      </c>
      <c r="AW49" s="314">
        <f>VLOOKUP(D49,[3]Revenue_59!$A$4:$X$85,24,FALSE)</f>
        <v>10153.530000000001</v>
      </c>
      <c r="AX49" s="314">
        <f t="shared" si="16"/>
        <v>11448.29</v>
      </c>
      <c r="AY49" s="315">
        <f>VLOOKUP(D49,[3]Revenue_59!$A$4:$F$86,2,FALSE)</f>
        <v>1906.8700000000001</v>
      </c>
      <c r="AZ49" s="315">
        <f>VLOOKUP(D49,[3]Revenue_59!$A$4:$F$86,5,FALSE)</f>
        <v>12717.75</v>
      </c>
      <c r="BA49" s="315">
        <f t="shared" si="17"/>
        <v>14624.62</v>
      </c>
      <c r="BB49" s="314">
        <f>VLOOKUP(D49,[3]Revenue_59!$A$4:$K$85,8,FALSE)</f>
        <v>1278.77</v>
      </c>
      <c r="BC49" s="314">
        <f>VLOOKUP(D49,[3]Revenue_59!$A$4:$K$85,11,FALSE)</f>
        <v>7411.9</v>
      </c>
      <c r="BD49" s="314">
        <f t="shared" si="18"/>
        <v>8690.67</v>
      </c>
      <c r="BE49" s="315">
        <f>VLOOKUP(D49,[3]Revenue_59!$A$4:$Q$85,14,FALSE)</f>
        <v>598.57999999999993</v>
      </c>
      <c r="BF49" s="315">
        <f>VLOOKUP(D49,[3]Revenue_59!$A$4:$Q$85,17,FALSE)</f>
        <v>5695.31</v>
      </c>
      <c r="BG49" s="315">
        <f t="shared" si="19"/>
        <v>6293.89</v>
      </c>
      <c r="BH49" s="316">
        <f t="shared" si="20"/>
        <v>41057.47</v>
      </c>
      <c r="BI49" s="317">
        <f t="shared" si="21"/>
        <v>14.596809848006147</v>
      </c>
      <c r="BJ49" s="318">
        <f>VLOOKUP(D49,[4]รายได้ผู้เยียมเยือนชาวไทย!$C$6:$G$82,3,FALSE)</f>
        <v>1403.39</v>
      </c>
      <c r="BK49" s="318">
        <f>VLOOKUP(D49,[4]รายได้ผู้เยียมเยือนชาวต่างชาติ!$C$6:$G$82,3,FALSE)</f>
        <v>11606.92</v>
      </c>
      <c r="BL49" s="318">
        <f t="shared" si="22"/>
        <v>13010.31</v>
      </c>
      <c r="BM49" s="319">
        <f>VLOOKUP(D49,[4]รายได้ผู้เยียมเยือนชาวไทย!$C$6:$N$82,6,FALSE)</f>
        <v>798.06</v>
      </c>
      <c r="BN49" s="319">
        <f>VLOOKUP(D49,[4]รายได้ผู้เยียมเยือนชาวต่างชาติ!$C$6:$N$82,6,FALSE)</f>
        <v>4139.3500000000004</v>
      </c>
      <c r="BO49" s="319">
        <f t="shared" si="23"/>
        <v>4937.41</v>
      </c>
      <c r="BP49" s="318">
        <f>VLOOKUP(D49,[4]รายได้ผู้เยียมเยือนชาวไทย!$C$6:$N$82,7,FALSE)</f>
        <v>599.37</v>
      </c>
      <c r="BQ49" s="318">
        <f>VLOOKUP(D49,[4]รายได้ผู้เยียมเยือนชาวต่างชาติ!$C$6:$N$82,7,FALSE)</f>
        <v>4522.4399999999996</v>
      </c>
      <c r="BR49" s="318">
        <f t="shared" si="24"/>
        <v>5121.8099999999995</v>
      </c>
      <c r="BS49" s="319">
        <f>VLOOKUP(D49,[4]รายได้ผู้เยียมเยือนชาวไทย!$C$6:$N$82,8,FALSE)</f>
        <v>635.14</v>
      </c>
      <c r="BT49" s="319">
        <f>VLOOKUP(D49,[4]รายได้ผู้เยียมเยือนชาวต่างชาติ!$C$6:$N$82,8,FALSE)</f>
        <v>4378.72</v>
      </c>
      <c r="BU49" s="319">
        <f t="shared" si="25"/>
        <v>5013.8600000000006</v>
      </c>
      <c r="BV49" s="318">
        <f>VLOOKUP(D49,[4]รายได้ผู้เยียมเยือนชาวไทย!$C$6:$N$82,9,FALSE)</f>
        <v>573.89</v>
      </c>
      <c r="BW49" s="318">
        <f>VLOOKUP(D49,[4]รายได้ผู้เยียมเยือนชาวต่างชาติ!$C$6:$N$82,9,FALSE)</f>
        <v>2955.56</v>
      </c>
      <c r="BX49" s="318">
        <f t="shared" si="26"/>
        <v>3529.45</v>
      </c>
      <c r="BY49" s="319">
        <f>VLOOKUP(D49,[4]รายได้ผู้เยียมเยือนชาวไทย!$C$6:$N$82,10,FALSE)</f>
        <v>502.8</v>
      </c>
      <c r="BZ49" s="319">
        <f>VLOOKUP(D49,[4]รายได้ผู้เยียมเยือนชาวต่างชาติ!$C$6:$N$82,10,FALSE)</f>
        <v>2848.33</v>
      </c>
      <c r="CA49" s="319">
        <f t="shared" si="27"/>
        <v>3351.13</v>
      </c>
      <c r="CB49" s="318">
        <f>VLOOKUP(D49,[4]รายได้ผู้เยียมเยือนชาวไทย!$C$6:$N$82,11,FALSE)</f>
        <v>326.39999999999998</v>
      </c>
      <c r="CC49" s="318">
        <f>VLOOKUP(D49,[4]รายได้ผู้เยียมเยือนชาวต่างชาติ!$C$6:$N$82,11,FALSE)</f>
        <v>2787.12</v>
      </c>
      <c r="CD49" s="318">
        <f t="shared" si="28"/>
        <v>3113.52</v>
      </c>
      <c r="CE49" s="318">
        <f>VLOOKUP(D49,[4]รายได้ผู้เยียมเยือนชาวไทย!$C$6:$N$82,12,FALSE)</f>
        <v>158.35</v>
      </c>
      <c r="CF49" s="318">
        <f>VLOOKUP(D49,[4]รายได้ผู้เยียมเยือนชาวต่างชาติ!$C$6:$N$82,12,FALSE)</f>
        <v>2297.36</v>
      </c>
      <c r="CG49" s="318">
        <f t="shared" si="29"/>
        <v>2455.71</v>
      </c>
      <c r="CH49" s="318">
        <f>VLOOKUP(D49,'[5]สถิติท่องเที่ยวฯ ส.ค. 60R2 '!$B$5:$X$88,20,FALSE)</f>
        <v>179.95</v>
      </c>
      <c r="CI49" s="318">
        <f>VLOOKUP(D49,'[5]สถิติท่องเที่ยวฯ ส.ค. 60R2 '!$B$5:$X$88,23,FALSE)</f>
        <v>1986.16</v>
      </c>
      <c r="CJ49" s="318">
        <f t="shared" si="30"/>
        <v>2166.11</v>
      </c>
      <c r="CK49" s="318">
        <f>VLOOKUP(D49,'[6]สถิติท่องเที่ยวฯ ก.ย. 60R1 '!$B$5:$W$88,20,FALSE)</f>
        <v>289.87</v>
      </c>
      <c r="CL49" s="318">
        <f>VLOOKUP(D49,'[6]สถิติท่องเที่ยวฯ ก.ย. 60R1 '!$B$5:$X$88,23,FALSE)</f>
        <v>1957.25</v>
      </c>
      <c r="CM49" s="318">
        <f t="shared" si="31"/>
        <v>2247.12</v>
      </c>
      <c r="CN49" s="320">
        <f t="shared" si="32"/>
        <v>44946.43</v>
      </c>
      <c r="CO49" s="321">
        <f t="shared" si="33"/>
        <v>9.4719913331240306</v>
      </c>
    </row>
    <row r="50" spans="1:93" ht="41.25" customHeight="1">
      <c r="A50" s="300">
        <v>40</v>
      </c>
      <c r="B50" s="300" t="s">
        <v>134</v>
      </c>
      <c r="C50" s="322" t="s">
        <v>135</v>
      </c>
      <c r="D50" s="303" t="str">
        <f t="shared" si="5"/>
        <v>พัทลุง</v>
      </c>
      <c r="E50" s="264" t="s">
        <v>88</v>
      </c>
      <c r="F50" s="304">
        <v>2088.88</v>
      </c>
      <c r="G50" s="304">
        <v>2213.7174307576206</v>
      </c>
      <c r="H50" s="304">
        <v>2449.5529177738599</v>
      </c>
      <c r="I50" s="305">
        <v>2872.2631138780425</v>
      </c>
      <c r="J50" s="306">
        <f t="shared" si="34"/>
        <v>5.9762854140793388E-2</v>
      </c>
      <c r="K50" s="306">
        <f t="shared" si="34"/>
        <v>0.10653369022600467</v>
      </c>
      <c r="L50" s="306">
        <f t="shared" si="34"/>
        <v>0.17256626425051447</v>
      </c>
      <c r="M50" s="307">
        <f t="shared" si="1"/>
        <v>0.11295426953910419</v>
      </c>
      <c r="N50" s="306">
        <f t="shared" si="2"/>
        <v>0.1</v>
      </c>
      <c r="O50" s="305">
        <v>0</v>
      </c>
      <c r="P50" s="305">
        <v>0</v>
      </c>
      <c r="Q50" s="306">
        <v>1.4999999999999999E-2</v>
      </c>
      <c r="R50" s="306">
        <v>1.4999999999999999E-2</v>
      </c>
      <c r="S50" s="324">
        <v>1.4999999999999999E-2</v>
      </c>
      <c r="T50" s="306">
        <f t="shared" si="3"/>
        <v>0.115</v>
      </c>
      <c r="U50" s="308">
        <f>VLOOKUP(D50,[1]รายได้ชาวไทย!A$4:Z$87,26,FALSE)</f>
        <v>694.02</v>
      </c>
      <c r="V50" s="308">
        <f>VLOOKUP(D50,[1]รายได้ชาวต่างประเทศ!$A$4:$Z$87,26,FALSE)</f>
        <v>4.7900000000000009</v>
      </c>
      <c r="W50" s="308">
        <f t="shared" si="6"/>
        <v>698.81</v>
      </c>
      <c r="X50" s="308">
        <f>VLOOKUP(D50,[1]รายได้ชาวไทย!$A$4:$S$87,4,FALSE)</f>
        <v>350.42999999999995</v>
      </c>
      <c r="Y50" s="308">
        <f>VLOOKUP(D50,[1]รายได้ชาวต่างประเทศ!$A$4:$Z$87,4,FALSE)</f>
        <v>4.46</v>
      </c>
      <c r="Z50" s="308">
        <f t="shared" si="7"/>
        <v>354.88999999999993</v>
      </c>
      <c r="AA50" s="308">
        <f>VLOOKUP(D50,[1]รายได้ชาวไทย!$A$4:$S$87,11,FALSE)</f>
        <v>527.70000000000005</v>
      </c>
      <c r="AB50" s="308">
        <f>VLOOKUP(D50,[1]รายได้ชาวต่างประเทศ!$A$4:$Z$87,11,FALSE)</f>
        <v>13.29</v>
      </c>
      <c r="AC50" s="308">
        <f t="shared" si="8"/>
        <v>540.99</v>
      </c>
      <c r="AD50" s="308">
        <f>VLOOKUP(D50,[1]รายได้ชาวไทย!$A$4:$S$87,18,FALSE)</f>
        <v>605.57999999999993</v>
      </c>
      <c r="AE50" s="308">
        <f>VLOOKUP(D50,[1]รายได้ชาวต่างประเทศ!$A$4:$Z$87,18,FALSE)</f>
        <v>6.08</v>
      </c>
      <c r="AF50" s="308">
        <f t="shared" si="9"/>
        <v>611.66</v>
      </c>
      <c r="AG50" s="309">
        <f t="shared" si="10"/>
        <v>2206.35</v>
      </c>
      <c r="AH50" s="310">
        <f>VLOOKUP(D50,[2]รายได้!$B$6:$Y$83,21,FALSE)</f>
        <v>757.28</v>
      </c>
      <c r="AI50" s="310">
        <f>VLOOKUP(D50,[2]รายได้!$B$6:$Y$83,24,FALSE)</f>
        <v>4.7900000000000009</v>
      </c>
      <c r="AJ50" s="310">
        <f t="shared" si="11"/>
        <v>762.06999999999994</v>
      </c>
      <c r="AK50" s="311">
        <f>VLOOKUP(D50,[3]Revenue_59!$A$4:$C$85,3,FALSE)</f>
        <v>387.18</v>
      </c>
      <c r="AL50" s="311">
        <f>VLOOKUP(D50,[3]Revenue_59!$A$4:$F$86,6,FALSE)</f>
        <v>4.6800000000000006</v>
      </c>
      <c r="AM50" s="311">
        <f t="shared" si="12"/>
        <v>391.86</v>
      </c>
      <c r="AN50" s="310">
        <f>VLOOKUP(D50,[3]Revenue_59!$A$4:$L$86,9,FALSE)</f>
        <v>589.95000000000005</v>
      </c>
      <c r="AO50" s="310">
        <f>VLOOKUP(D50,[3]Revenue_59!$A$4:$L$86,12,FALSE)</f>
        <v>14.73</v>
      </c>
      <c r="AP50" s="310">
        <f t="shared" si="13"/>
        <v>604.68000000000006</v>
      </c>
      <c r="AQ50" s="311">
        <f>VLOOKUP(D50,[3]Revenue_59!$A$4:$R$86,15,FALSE)</f>
        <v>671.24000000000012</v>
      </c>
      <c r="AR50" s="311">
        <f>VLOOKUP(D50,[3]Revenue_59!$A$4:$R$86,18,FALSE)</f>
        <v>6.85</v>
      </c>
      <c r="AS50" s="311">
        <f t="shared" si="14"/>
        <v>678.09000000000015</v>
      </c>
      <c r="AT50" s="312">
        <f t="shared" si="15"/>
        <v>2436.6999999999998</v>
      </c>
      <c r="AU50" s="313">
        <f t="shared" si="35"/>
        <v>10.440319985496405</v>
      </c>
      <c r="AV50" s="314">
        <f>VLOOKUP(D50,[3]Revenue_59!$A$4:$X$85,21,FALSE)</f>
        <v>874.4899999999999</v>
      </c>
      <c r="AW50" s="314">
        <f>VLOOKUP(D50,[3]Revenue_59!$A$4:$X$85,24,FALSE)</f>
        <v>5.6499999999999995</v>
      </c>
      <c r="AX50" s="314">
        <f t="shared" si="16"/>
        <v>880.13999999999987</v>
      </c>
      <c r="AY50" s="315">
        <f>VLOOKUP(D50,[3]Revenue_59!$A$4:$F$86,2,FALSE)</f>
        <v>453.95000000000005</v>
      </c>
      <c r="AZ50" s="315">
        <f>VLOOKUP(D50,[3]Revenue_59!$A$4:$F$86,5,FALSE)</f>
        <v>5.0299999999999994</v>
      </c>
      <c r="BA50" s="315">
        <f t="shared" si="17"/>
        <v>458.98</v>
      </c>
      <c r="BB50" s="314">
        <f>VLOOKUP(D50,[3]Revenue_59!$A$4:$K$85,8,FALSE)</f>
        <v>671.02</v>
      </c>
      <c r="BC50" s="314">
        <f>VLOOKUP(D50,[3]Revenue_59!$A$4:$K$85,11,FALSE)</f>
        <v>16.39</v>
      </c>
      <c r="BD50" s="314">
        <f t="shared" si="18"/>
        <v>687.41</v>
      </c>
      <c r="BE50" s="315">
        <f>VLOOKUP(D50,[3]Revenue_59!$A$4:$Q$85,14,FALSE)</f>
        <v>808.29</v>
      </c>
      <c r="BF50" s="315">
        <f>VLOOKUP(D50,[3]Revenue_59!$A$4:$Q$85,17,FALSE)</f>
        <v>8.15</v>
      </c>
      <c r="BG50" s="315">
        <f t="shared" si="19"/>
        <v>816.43999999999994</v>
      </c>
      <c r="BH50" s="316">
        <f t="shared" si="20"/>
        <v>2842.97</v>
      </c>
      <c r="BI50" s="317">
        <f t="shared" si="21"/>
        <v>16.672959330241721</v>
      </c>
      <c r="BJ50" s="318">
        <f>VLOOKUP(D50,[4]รายได้ผู้เยียมเยือนชาวไทย!$C$6:$G$82,3,FALSE)</f>
        <v>951.31000000000006</v>
      </c>
      <c r="BK50" s="318">
        <f>VLOOKUP(D50,[4]รายได้ผู้เยียมเยือนชาวต่างชาติ!$C$6:$G$82,3,FALSE)</f>
        <v>6.05</v>
      </c>
      <c r="BL50" s="318">
        <f t="shared" si="22"/>
        <v>957.36</v>
      </c>
      <c r="BM50" s="319">
        <f>VLOOKUP(D50,[4]รายได้ผู้เยียมเยือนชาวไทย!$C$6:$N$82,6,FALSE)</f>
        <v>156.03</v>
      </c>
      <c r="BN50" s="319">
        <f>VLOOKUP(D50,[4]รายได้ผู้เยียมเยือนชาวต่างชาติ!$C$6:$N$82,6,FALSE)</f>
        <v>2.33</v>
      </c>
      <c r="BO50" s="319">
        <f t="shared" si="23"/>
        <v>158.36000000000001</v>
      </c>
      <c r="BP50" s="318">
        <f>VLOOKUP(D50,[4]รายได้ผู้เยียมเยือนชาวไทย!$C$6:$N$82,7,FALSE)</f>
        <v>157.53</v>
      </c>
      <c r="BQ50" s="318">
        <f>VLOOKUP(D50,[4]รายได้ผู้เยียมเยือนชาวต่างชาติ!$C$6:$N$82,7,FALSE)</f>
        <v>2.2400000000000002</v>
      </c>
      <c r="BR50" s="318">
        <f t="shared" si="24"/>
        <v>159.77000000000001</v>
      </c>
      <c r="BS50" s="319">
        <f>VLOOKUP(D50,[4]รายได้ผู้เยียมเยือนชาวไทย!$C$6:$N$82,8,FALSE)</f>
        <v>164.29</v>
      </c>
      <c r="BT50" s="319">
        <f>VLOOKUP(D50,[4]รายได้ผู้เยียมเยือนชาวต่างชาติ!$C$6:$N$82,8,FALSE)</f>
        <v>0.96</v>
      </c>
      <c r="BU50" s="319">
        <f t="shared" si="25"/>
        <v>165.25</v>
      </c>
      <c r="BV50" s="318">
        <f>VLOOKUP(D50,[4]รายได้ผู้เยียมเยือนชาวไทย!$C$6:$N$82,9,FALSE)</f>
        <v>257.75</v>
      </c>
      <c r="BW50" s="318">
        <f>VLOOKUP(D50,[4]รายได้ผู้เยียมเยือนชาวต่างชาติ!$C$6:$N$82,9,FALSE)</f>
        <v>5.8</v>
      </c>
      <c r="BX50" s="318">
        <f t="shared" si="26"/>
        <v>263.55</v>
      </c>
      <c r="BY50" s="319">
        <f>VLOOKUP(D50,[4]รายได้ผู้เยียมเยือนชาวไทย!$C$6:$N$82,10,FALSE)</f>
        <v>261.75</v>
      </c>
      <c r="BZ50" s="319">
        <f>VLOOKUP(D50,[4]รายได้ผู้เยียมเยือนชาวต่างชาติ!$C$6:$N$82,10,FALSE)</f>
        <v>7.42</v>
      </c>
      <c r="CA50" s="319">
        <f t="shared" si="27"/>
        <v>269.17</v>
      </c>
      <c r="CB50" s="318">
        <f>VLOOKUP(D50,[4]รายได้ผู้เยียมเยือนชาวไทย!$C$6:$N$82,11,FALSE)</f>
        <v>221.96</v>
      </c>
      <c r="CC50" s="318">
        <f>VLOOKUP(D50,[4]รายได้ผู้เยียมเยือนชาวต่างชาติ!$C$6:$N$82,11,FALSE)</f>
        <v>5.45</v>
      </c>
      <c r="CD50" s="318">
        <f t="shared" si="28"/>
        <v>227.41</v>
      </c>
      <c r="CE50" s="318">
        <f>VLOOKUP(D50,[4]รายได้ผู้เยียมเยือนชาวไทย!$C$6:$N$82,12,FALSE)</f>
        <v>306.62</v>
      </c>
      <c r="CF50" s="318">
        <f>VLOOKUP(D50,[4]รายได้ผู้เยียมเยือนชาวต่างชาติ!$C$6:$N$82,12,FALSE)</f>
        <v>3.19</v>
      </c>
      <c r="CG50" s="318">
        <f t="shared" si="29"/>
        <v>309.81</v>
      </c>
      <c r="CH50" s="318">
        <f>VLOOKUP(D50,'[5]สถิติท่องเที่ยวฯ ส.ค. 60R2 '!$B$5:$X$88,20,FALSE)</f>
        <v>291.11</v>
      </c>
      <c r="CI50" s="318">
        <f>VLOOKUP(D50,'[5]สถิติท่องเที่ยวฯ ส.ค. 60R2 '!$B$5:$X$88,23,FALSE)</f>
        <v>3.16</v>
      </c>
      <c r="CJ50" s="318">
        <f t="shared" si="30"/>
        <v>294.27000000000004</v>
      </c>
      <c r="CK50" s="318">
        <f>VLOOKUP(D50,'[6]สถิติท่องเที่ยวฯ ก.ย. 60R1 '!$B$5:$W$88,20,FALSE)</f>
        <v>278.06</v>
      </c>
      <c r="CL50" s="318">
        <f>VLOOKUP(D50,'[6]สถิติท่องเที่ยวฯ ก.ย. 60R1 '!$B$5:$X$88,23,FALSE)</f>
        <v>3.02</v>
      </c>
      <c r="CM50" s="318">
        <f t="shared" si="31"/>
        <v>281.08</v>
      </c>
      <c r="CN50" s="320">
        <f t="shared" si="32"/>
        <v>3086.0299999999997</v>
      </c>
      <c r="CO50" s="321">
        <f t="shared" si="33"/>
        <v>8.5495098435790737</v>
      </c>
    </row>
    <row r="51" spans="1:93" ht="41.25" customHeight="1">
      <c r="A51" s="300">
        <v>41</v>
      </c>
      <c r="B51" s="300" t="s">
        <v>136</v>
      </c>
      <c r="C51" s="322" t="s">
        <v>137</v>
      </c>
      <c r="D51" s="303" t="str">
        <f t="shared" si="5"/>
        <v>พิจิตร</v>
      </c>
      <c r="E51" s="264" t="s">
        <v>69</v>
      </c>
      <c r="F51" s="304">
        <v>588.48</v>
      </c>
      <c r="G51" s="304">
        <v>610.17376730078945</v>
      </c>
      <c r="H51" s="304">
        <v>1089.9846562194134</v>
      </c>
      <c r="I51" s="305">
        <v>1315.1220894430767</v>
      </c>
      <c r="J51" s="306">
        <f t="shared" si="34"/>
        <v>3.6864068958655231E-2</v>
      </c>
      <c r="K51" s="306">
        <f t="shared" si="34"/>
        <v>0.78635122424412229</v>
      </c>
      <c r="L51" s="306">
        <f t="shared" si="34"/>
        <v>0.20655101146519553</v>
      </c>
      <c r="M51" s="307">
        <f t="shared" si="1"/>
        <v>0.34325543488932436</v>
      </c>
      <c r="N51" s="306">
        <f t="shared" si="2"/>
        <v>0.1</v>
      </c>
      <c r="O51" s="305">
        <v>0</v>
      </c>
      <c r="P51" s="305">
        <v>0</v>
      </c>
      <c r="Q51" s="305">
        <v>0</v>
      </c>
      <c r="R51" s="305">
        <v>0</v>
      </c>
      <c r="S51" s="305"/>
      <c r="T51" s="306">
        <f t="shared" si="3"/>
        <v>0.1</v>
      </c>
      <c r="U51" s="308">
        <f>VLOOKUP(D51,[1]รายได้ชาวไทย!A$4:Z$87,26,FALSE)</f>
        <v>204.23000000000002</v>
      </c>
      <c r="V51" s="308">
        <f>VLOOKUP(D51,[1]รายได้ชาวต่างประเทศ!$A$4:$Z$87,26,FALSE)</f>
        <v>1.92</v>
      </c>
      <c r="W51" s="308">
        <f t="shared" si="6"/>
        <v>206.15</v>
      </c>
      <c r="X51" s="308">
        <f>VLOOKUP(D51,[1]รายได้ชาวไทย!$A$4:$S$87,4,FALSE)</f>
        <v>149.32</v>
      </c>
      <c r="Y51" s="308">
        <f>VLOOKUP(D51,[1]รายได้ชาวต่างประเทศ!$A$4:$Z$87,4,FALSE)</f>
        <v>1.4700000000000002</v>
      </c>
      <c r="Z51" s="308">
        <f t="shared" si="7"/>
        <v>150.79</v>
      </c>
      <c r="AA51" s="308">
        <f>VLOOKUP(D51,[1]รายได้ชาวไทย!$A$4:$S$87,11,FALSE)</f>
        <v>111.9</v>
      </c>
      <c r="AB51" s="308">
        <f>VLOOKUP(D51,[1]รายได้ชาวต่างประเทศ!$A$4:$Z$87,11,FALSE)</f>
        <v>2.58</v>
      </c>
      <c r="AC51" s="308">
        <f t="shared" si="8"/>
        <v>114.48</v>
      </c>
      <c r="AD51" s="308">
        <f>VLOOKUP(D51,[1]รายได้ชาวไทย!$A$4:$S$87,18,FALSE)</f>
        <v>142.11000000000001</v>
      </c>
      <c r="AE51" s="308">
        <f>VLOOKUP(D51,[1]รายได้ชาวต่างประเทศ!$A$4:$Z$87,18,FALSE)</f>
        <v>0.7400000000000001</v>
      </c>
      <c r="AF51" s="308">
        <f t="shared" si="9"/>
        <v>142.85000000000002</v>
      </c>
      <c r="AG51" s="309">
        <f t="shared" si="10"/>
        <v>614.27</v>
      </c>
      <c r="AH51" s="310">
        <f>VLOOKUP(D51,[2]รายได้!$B$6:$Y$83,21,FALSE)</f>
        <v>208.99000000000004</v>
      </c>
      <c r="AI51" s="310">
        <f>VLOOKUP(D51,[2]รายได้!$B$6:$Y$83,24,FALSE)</f>
        <v>1.94</v>
      </c>
      <c r="AJ51" s="310">
        <f t="shared" si="11"/>
        <v>210.93000000000004</v>
      </c>
      <c r="AK51" s="311">
        <f>VLOOKUP(D51,[3]Revenue_59!$A$4:$C$85,3,FALSE)</f>
        <v>331.94000000000005</v>
      </c>
      <c r="AL51" s="311">
        <f>VLOOKUP(D51,[3]Revenue_59!$A$4:$F$86,6,FALSE)</f>
        <v>1.99</v>
      </c>
      <c r="AM51" s="311">
        <f t="shared" si="12"/>
        <v>333.93000000000006</v>
      </c>
      <c r="AN51" s="310">
        <f>VLOOKUP(D51,[3]Revenue_59!$A$4:$L$86,9,FALSE)</f>
        <v>245.31</v>
      </c>
      <c r="AO51" s="310">
        <f>VLOOKUP(D51,[3]Revenue_59!$A$4:$L$86,12,FALSE)</f>
        <v>3.27</v>
      </c>
      <c r="AP51" s="310">
        <f t="shared" si="13"/>
        <v>248.58</v>
      </c>
      <c r="AQ51" s="311">
        <f>VLOOKUP(D51,[3]Revenue_59!$A$4:$R$86,15,FALSE)</f>
        <v>292.32000000000005</v>
      </c>
      <c r="AR51" s="311">
        <f>VLOOKUP(D51,[3]Revenue_59!$A$4:$R$86,18,FALSE)</f>
        <v>0.88</v>
      </c>
      <c r="AS51" s="311">
        <f t="shared" si="14"/>
        <v>293.20000000000005</v>
      </c>
      <c r="AT51" s="312">
        <f t="shared" si="15"/>
        <v>1086.6400000000003</v>
      </c>
      <c r="AU51" s="313">
        <f t="shared" si="35"/>
        <v>76.899409054650292</v>
      </c>
      <c r="AV51" s="314">
        <f>VLOOKUP(D51,[3]Revenue_59!$A$4:$X$85,21,FALSE)</f>
        <v>398.98999999999995</v>
      </c>
      <c r="AW51" s="314">
        <f>VLOOKUP(D51,[3]Revenue_59!$A$4:$X$85,24,FALSE)</f>
        <v>2.6300000000000003</v>
      </c>
      <c r="AX51" s="314">
        <f t="shared" si="16"/>
        <v>401.61999999999995</v>
      </c>
      <c r="AY51" s="315">
        <f>VLOOKUP(D51,[3]Revenue_59!$A$4:$F$86,2,FALSE)</f>
        <v>337.8</v>
      </c>
      <c r="AZ51" s="315">
        <f>VLOOKUP(D51,[3]Revenue_59!$A$4:$F$86,5,FALSE)</f>
        <v>2.1700000000000004</v>
      </c>
      <c r="BA51" s="315">
        <f t="shared" si="17"/>
        <v>339.97</v>
      </c>
      <c r="BB51" s="314">
        <f>VLOOKUP(D51,[3]Revenue_59!$A$4:$K$85,8,FALSE)</f>
        <v>257.52</v>
      </c>
      <c r="BC51" s="314">
        <f>VLOOKUP(D51,[3]Revenue_59!$A$4:$K$85,11,FALSE)</f>
        <v>3.4300000000000006</v>
      </c>
      <c r="BD51" s="314">
        <f t="shared" si="18"/>
        <v>260.95</v>
      </c>
      <c r="BE51" s="315">
        <f>VLOOKUP(D51,[3]Revenue_59!$A$4:$Q$85,14,FALSE)</f>
        <v>307.09999999999997</v>
      </c>
      <c r="BF51" s="315">
        <f>VLOOKUP(D51,[3]Revenue_59!$A$4:$Q$85,17,FALSE)</f>
        <v>0.96</v>
      </c>
      <c r="BG51" s="315">
        <f t="shared" si="19"/>
        <v>308.05999999999995</v>
      </c>
      <c r="BH51" s="316">
        <f t="shared" si="20"/>
        <v>1310.5999999999999</v>
      </c>
      <c r="BI51" s="317">
        <f t="shared" si="21"/>
        <v>20.610321725686475</v>
      </c>
      <c r="BJ51" s="318">
        <f>VLOOKUP(D51,[4]รายได้ผู้เยียมเยือนชาวไทย!$C$6:$G$82,3,FALSE)</f>
        <v>415.48</v>
      </c>
      <c r="BK51" s="318">
        <f>VLOOKUP(D51,[4]รายได้ผู้เยียมเยือนชาวต่างชาติ!$C$6:$G$82,3,FALSE)</f>
        <v>2.83</v>
      </c>
      <c r="BL51" s="318">
        <f t="shared" si="22"/>
        <v>418.31</v>
      </c>
      <c r="BM51" s="319">
        <f>VLOOKUP(D51,[4]รายได้ผู้เยียมเยือนชาวไทย!$C$6:$N$82,6,FALSE)</f>
        <v>119.73</v>
      </c>
      <c r="BN51" s="319">
        <f>VLOOKUP(D51,[4]รายได้ผู้เยียมเยือนชาวต่างชาติ!$C$6:$N$82,6,FALSE)</f>
        <v>0.77</v>
      </c>
      <c r="BO51" s="319">
        <f t="shared" si="23"/>
        <v>120.5</v>
      </c>
      <c r="BP51" s="318">
        <f>VLOOKUP(D51,[4]รายได้ผู้เยียมเยือนชาวไทย!$C$6:$N$82,7,FALSE)</f>
        <v>121.27</v>
      </c>
      <c r="BQ51" s="318">
        <f>VLOOKUP(D51,[4]รายได้ผู้เยียมเยือนชาวต่างชาติ!$C$6:$N$82,7,FALSE)</f>
        <v>0.79</v>
      </c>
      <c r="BR51" s="318">
        <f t="shared" si="24"/>
        <v>122.06</v>
      </c>
      <c r="BS51" s="319">
        <f>VLOOKUP(D51,[4]รายได้ผู้เยียมเยือนชาวไทย!$C$6:$N$82,8,FALSE)</f>
        <v>112.5</v>
      </c>
      <c r="BT51" s="319">
        <f>VLOOKUP(D51,[4]รายได้ผู้เยียมเยือนชาวต่างชาติ!$C$6:$N$82,8,FALSE)</f>
        <v>0.72</v>
      </c>
      <c r="BU51" s="319">
        <f t="shared" si="25"/>
        <v>113.22</v>
      </c>
      <c r="BV51" s="318">
        <f>VLOOKUP(D51,[4]รายได้ผู้เยียมเยือนชาวไทย!$C$6:$N$82,9,FALSE)</f>
        <v>90.52</v>
      </c>
      <c r="BW51" s="318">
        <f>VLOOKUP(D51,[4]รายได้ผู้เยียมเยือนชาวต่างชาติ!$C$6:$N$82,9,FALSE)</f>
        <v>1.37</v>
      </c>
      <c r="BX51" s="318">
        <f t="shared" si="26"/>
        <v>91.89</v>
      </c>
      <c r="BY51" s="319">
        <f>VLOOKUP(D51,[4]รายได้ผู้เยียมเยือนชาวไทย!$C$6:$N$82,10,FALSE)</f>
        <v>91.9</v>
      </c>
      <c r="BZ51" s="319">
        <f>VLOOKUP(D51,[4]รายได้ผู้เยียมเยือนชาวต่างชาติ!$C$6:$N$82,10,FALSE)</f>
        <v>1.23</v>
      </c>
      <c r="CA51" s="319">
        <f t="shared" si="27"/>
        <v>93.13000000000001</v>
      </c>
      <c r="CB51" s="318">
        <f>VLOOKUP(D51,[4]รายได้ผู้เยียมเยือนชาวไทย!$C$6:$N$82,11,FALSE)</f>
        <v>82.9</v>
      </c>
      <c r="CC51" s="318">
        <f>VLOOKUP(D51,[4]รายได้ผู้เยียมเยือนชาวต่างชาติ!$C$6:$N$82,11,FALSE)</f>
        <v>0.98</v>
      </c>
      <c r="CD51" s="318">
        <f t="shared" si="28"/>
        <v>83.88000000000001</v>
      </c>
      <c r="CE51" s="318">
        <f>VLOOKUP(D51,[4]รายได้ผู้เยียมเยือนชาวไทย!$C$6:$N$82,12,FALSE)</f>
        <v>104.43</v>
      </c>
      <c r="CF51" s="318">
        <f>VLOOKUP(D51,[4]รายได้ผู้เยียมเยือนชาวต่างชาติ!$C$6:$N$82,12,FALSE)</f>
        <v>0.26</v>
      </c>
      <c r="CG51" s="318">
        <f t="shared" si="29"/>
        <v>104.69000000000001</v>
      </c>
      <c r="CH51" s="318">
        <f>VLOOKUP(D51,'[5]สถิติท่องเที่ยวฯ ส.ค. 60R2 '!$B$5:$X$88,20,FALSE)</f>
        <v>115.45</v>
      </c>
      <c r="CI51" s="318">
        <f>VLOOKUP(D51,'[5]สถิติท่องเที่ยวฯ ส.ค. 60R2 '!$B$5:$X$88,23,FALSE)</f>
        <v>0.39</v>
      </c>
      <c r="CJ51" s="318">
        <f t="shared" si="30"/>
        <v>115.84</v>
      </c>
      <c r="CK51" s="318">
        <f>VLOOKUP(D51,'[6]สถิติท่องเที่ยวฯ ก.ย. 60R1 '!$B$5:$W$88,20,FALSE)</f>
        <v>101.4</v>
      </c>
      <c r="CL51" s="318">
        <f>VLOOKUP(D51,'[6]สถิติท่องเที่ยวฯ ก.ย. 60R1 '!$B$5:$X$88,23,FALSE)</f>
        <v>0.37</v>
      </c>
      <c r="CM51" s="318">
        <f t="shared" si="31"/>
        <v>101.77000000000001</v>
      </c>
      <c r="CN51" s="320">
        <f t="shared" si="32"/>
        <v>1365.29</v>
      </c>
      <c r="CO51" s="321">
        <f t="shared" si="33"/>
        <v>4.1728979093544982</v>
      </c>
    </row>
    <row r="52" spans="1:93" ht="41.25" customHeight="1">
      <c r="A52" s="300">
        <v>42</v>
      </c>
      <c r="B52" s="300" t="s">
        <v>138</v>
      </c>
      <c r="C52" s="322" t="s">
        <v>139</v>
      </c>
      <c r="D52" s="303" t="str">
        <f t="shared" si="5"/>
        <v>พิษณุโลก</v>
      </c>
      <c r="E52" s="264" t="s">
        <v>50</v>
      </c>
      <c r="F52" s="304">
        <v>6008.329999999999</v>
      </c>
      <c r="G52" s="304">
        <v>6517.6115319206701</v>
      </c>
      <c r="H52" s="304">
        <v>7219.6188108089555</v>
      </c>
      <c r="I52" s="305">
        <v>7626.5180656558514</v>
      </c>
      <c r="J52" s="306">
        <f t="shared" si="34"/>
        <v>8.4762576609585555E-2</v>
      </c>
      <c r="K52" s="306">
        <f t="shared" si="34"/>
        <v>0.107709285134613</v>
      </c>
      <c r="L52" s="306">
        <f t="shared" si="34"/>
        <v>5.636021312339938E-2</v>
      </c>
      <c r="M52" s="307">
        <f t="shared" si="1"/>
        <v>8.2944024955865989E-2</v>
      </c>
      <c r="N52" s="306">
        <f t="shared" si="2"/>
        <v>8.2944024955865989E-2</v>
      </c>
      <c r="O52" s="305">
        <v>0</v>
      </c>
      <c r="P52" s="305">
        <v>0</v>
      </c>
      <c r="Q52" s="306">
        <v>1.4999999999999999E-2</v>
      </c>
      <c r="R52" s="305">
        <v>0</v>
      </c>
      <c r="S52" s="305"/>
      <c r="T52" s="306">
        <f t="shared" si="3"/>
        <v>9.7944024955865988E-2</v>
      </c>
      <c r="U52" s="308">
        <f>VLOOKUP(D52,[1]รายได้ชาวไทย!A$4:Z$87,26,FALSE)</f>
        <v>1593.8299999999997</v>
      </c>
      <c r="V52" s="308">
        <f>VLOOKUP(D52,[1]รายได้ชาวต่างประเทศ!$A$4:$Z$87,26,FALSE)</f>
        <v>268.64999999999998</v>
      </c>
      <c r="W52" s="308">
        <f t="shared" si="6"/>
        <v>1862.4799999999996</v>
      </c>
      <c r="X52" s="308">
        <f>VLOOKUP(D52,[1]รายได้ชาวไทย!$A$4:$S$87,4,FALSE)</f>
        <v>1873.3500000000001</v>
      </c>
      <c r="Y52" s="308">
        <f>VLOOKUP(D52,[1]รายได้ชาวต่างประเทศ!$A$4:$Z$87,4,FALSE)</f>
        <v>148.28</v>
      </c>
      <c r="Z52" s="308">
        <f t="shared" si="7"/>
        <v>2021.63</v>
      </c>
      <c r="AA52" s="308">
        <f>VLOOKUP(D52,[1]รายได้ชาวไทย!$A$4:$S$87,11,FALSE)</f>
        <v>1224.1300000000001</v>
      </c>
      <c r="AB52" s="308">
        <f>VLOOKUP(D52,[1]รายได้ชาวต่างประเทศ!$A$4:$Z$87,11,FALSE)</f>
        <v>128.94</v>
      </c>
      <c r="AC52" s="308">
        <f t="shared" si="8"/>
        <v>1353.0700000000002</v>
      </c>
      <c r="AD52" s="308">
        <f>VLOOKUP(D52,[1]รายได้ชาวไทย!$A$4:$S$87,18,FALSE)</f>
        <v>1050.1799999999998</v>
      </c>
      <c r="AE52" s="308">
        <f>VLOOKUP(D52,[1]รายได้ชาวต่างประเทศ!$A$4:$Z$87,18,FALSE)</f>
        <v>98.43</v>
      </c>
      <c r="AF52" s="308">
        <f t="shared" si="9"/>
        <v>1148.6099999999999</v>
      </c>
      <c r="AG52" s="309">
        <f t="shared" si="10"/>
        <v>6385.79</v>
      </c>
      <c r="AH52" s="310">
        <f>VLOOKUP(D52,[2]รายได้!$B$6:$Y$83,21,FALSE)</f>
        <v>1633.49</v>
      </c>
      <c r="AI52" s="310">
        <f>VLOOKUP(D52,[2]รายได้!$B$6:$Y$83,24,FALSE)</f>
        <v>270.14999999999998</v>
      </c>
      <c r="AJ52" s="310">
        <f t="shared" si="11"/>
        <v>1903.6399999999999</v>
      </c>
      <c r="AK52" s="311">
        <f>VLOOKUP(D52,[3]Revenue_59!$A$4:$C$85,3,FALSE)</f>
        <v>1987.39</v>
      </c>
      <c r="AL52" s="311">
        <f>VLOOKUP(D52,[3]Revenue_59!$A$4:$F$86,6,FALSE)</f>
        <v>154.16</v>
      </c>
      <c r="AM52" s="311">
        <f t="shared" si="12"/>
        <v>2141.5500000000002</v>
      </c>
      <c r="AN52" s="310">
        <f>VLOOKUP(D52,[3]Revenue_59!$A$4:$L$86,9,FALSE)</f>
        <v>1413.28</v>
      </c>
      <c r="AO52" s="310">
        <f>VLOOKUP(D52,[3]Revenue_59!$A$4:$L$86,12,FALSE)</f>
        <v>145.72999999999999</v>
      </c>
      <c r="AP52" s="310">
        <f t="shared" si="13"/>
        <v>1559.01</v>
      </c>
      <c r="AQ52" s="311">
        <f>VLOOKUP(D52,[3]Revenue_59!$A$4:$R$86,15,FALSE)</f>
        <v>1221.5599999999997</v>
      </c>
      <c r="AR52" s="311">
        <f>VLOOKUP(D52,[3]Revenue_59!$A$4:$R$86,18,FALSE)</f>
        <v>111.67000000000002</v>
      </c>
      <c r="AS52" s="311">
        <f t="shared" si="14"/>
        <v>1333.2299999999998</v>
      </c>
      <c r="AT52" s="312">
        <f t="shared" si="15"/>
        <v>6937.4299999999994</v>
      </c>
      <c r="AU52" s="313">
        <f t="shared" si="35"/>
        <v>8.6385552922974203</v>
      </c>
      <c r="AV52" s="314">
        <f>VLOOKUP(D52,[3]Revenue_59!$A$4:$X$85,21,FALSE)</f>
        <v>1780.4799999999998</v>
      </c>
      <c r="AW52" s="314">
        <f>VLOOKUP(D52,[3]Revenue_59!$A$4:$X$85,24,FALSE)</f>
        <v>283.74</v>
      </c>
      <c r="AX52" s="314">
        <f t="shared" si="16"/>
        <v>2064.2199999999998</v>
      </c>
      <c r="AY52" s="315">
        <f>VLOOKUP(D52,[3]Revenue_59!$A$4:$F$86,2,FALSE)</f>
        <v>2070.23</v>
      </c>
      <c r="AZ52" s="315">
        <f>VLOOKUP(D52,[3]Revenue_59!$A$4:$F$86,5,FALSE)</f>
        <v>163.74</v>
      </c>
      <c r="BA52" s="315">
        <f t="shared" si="17"/>
        <v>2233.9700000000003</v>
      </c>
      <c r="BB52" s="314">
        <f>VLOOKUP(D52,[3]Revenue_59!$A$4:$K$85,8,FALSE)</f>
        <v>1465.27</v>
      </c>
      <c r="BC52" s="314">
        <f>VLOOKUP(D52,[3]Revenue_59!$A$4:$K$85,11,FALSE)</f>
        <v>150.79999999999998</v>
      </c>
      <c r="BD52" s="314">
        <f t="shared" si="18"/>
        <v>1616.07</v>
      </c>
      <c r="BE52" s="315">
        <f>VLOOKUP(D52,[3]Revenue_59!$A$4:$Q$85,14,FALSE)</f>
        <v>1286.2399999999998</v>
      </c>
      <c r="BF52" s="315">
        <f>VLOOKUP(D52,[3]Revenue_59!$A$4:$Q$85,17,FALSE)</f>
        <v>114.55000000000001</v>
      </c>
      <c r="BG52" s="315">
        <f t="shared" si="19"/>
        <v>1400.7899999999997</v>
      </c>
      <c r="BH52" s="316">
        <f t="shared" si="20"/>
        <v>7315.05</v>
      </c>
      <c r="BI52" s="317">
        <f t="shared" si="21"/>
        <v>5.4432260938128501</v>
      </c>
      <c r="BJ52" s="318">
        <f>VLOOKUP(D52,[4]รายได้ผู้เยียมเยือนชาวไทย!$C$6:$G$82,3,FALSE)</f>
        <v>1894.7500000000002</v>
      </c>
      <c r="BK52" s="318">
        <f>VLOOKUP(D52,[4]รายได้ผู้เยียมเยือนชาวต่างชาติ!$C$6:$G$82,3,FALSE)</f>
        <v>291.84999999999997</v>
      </c>
      <c r="BL52" s="318">
        <f t="shared" si="22"/>
        <v>2186.6000000000004</v>
      </c>
      <c r="BM52" s="319">
        <f>VLOOKUP(D52,[4]รายได้ผู้เยียมเยือนชาวไทย!$C$6:$N$82,6,FALSE)</f>
        <v>802.02</v>
      </c>
      <c r="BN52" s="319">
        <f>VLOOKUP(D52,[4]รายได้ผู้เยียมเยือนชาวต่างชาติ!$C$6:$N$82,6,FALSE)</f>
        <v>59.11</v>
      </c>
      <c r="BO52" s="319">
        <f t="shared" si="23"/>
        <v>861.13</v>
      </c>
      <c r="BP52" s="318">
        <f>VLOOKUP(D52,[4]รายได้ผู้เยียมเยือนชาวไทย!$C$6:$N$82,7,FALSE)</f>
        <v>702.73</v>
      </c>
      <c r="BQ52" s="318">
        <f>VLOOKUP(D52,[4]รายได้ผู้เยียมเยือนชาวต่างชาติ!$C$6:$N$82,7,FALSE)</f>
        <v>61.02</v>
      </c>
      <c r="BR52" s="318">
        <f t="shared" si="24"/>
        <v>763.75</v>
      </c>
      <c r="BS52" s="319">
        <f>VLOOKUP(D52,[4]รายได้ผู้เยียมเยือนชาวไทย!$C$6:$N$82,8,FALSE)</f>
        <v>695.53</v>
      </c>
      <c r="BT52" s="319">
        <f>VLOOKUP(D52,[4]รายได้ผู้เยียมเยือนชาวต่างชาติ!$C$6:$N$82,8,FALSE)</f>
        <v>53.16</v>
      </c>
      <c r="BU52" s="319">
        <f t="shared" si="25"/>
        <v>748.68999999999994</v>
      </c>
      <c r="BV52" s="318">
        <f>VLOOKUP(D52,[4]รายได้ผู้เยียมเยือนชาวไทย!$C$6:$N$82,9,FALSE)</f>
        <v>542.9</v>
      </c>
      <c r="BW52" s="318">
        <f>VLOOKUP(D52,[4]รายได้ผู้เยียมเยือนชาวต่างชาติ!$C$6:$N$82,9,FALSE)</f>
        <v>58.81</v>
      </c>
      <c r="BX52" s="318">
        <f t="shared" si="26"/>
        <v>601.71</v>
      </c>
      <c r="BY52" s="319">
        <f>VLOOKUP(D52,[4]รายได้ผู้เยียมเยือนชาวไทย!$C$6:$N$82,10,FALSE)</f>
        <v>498.01</v>
      </c>
      <c r="BZ52" s="319">
        <f>VLOOKUP(D52,[4]รายได้ผู้เยียมเยือนชาวต่างชาติ!$C$6:$N$82,10,FALSE)</f>
        <v>48.74</v>
      </c>
      <c r="CA52" s="319">
        <f t="shared" si="27"/>
        <v>546.75</v>
      </c>
      <c r="CB52" s="318">
        <f>VLOOKUP(D52,[4]รายได้ผู้เยียมเยือนชาวไทย!$C$6:$N$82,11,FALSE)</f>
        <v>485.91</v>
      </c>
      <c r="CC52" s="318">
        <f>VLOOKUP(D52,[4]รายได้ผู้เยียมเยือนชาวต่างชาติ!$C$6:$N$82,11,FALSE)</f>
        <v>50.32</v>
      </c>
      <c r="CD52" s="318">
        <f t="shared" si="28"/>
        <v>536.23</v>
      </c>
      <c r="CE52" s="318">
        <f>VLOOKUP(D52,[4]รายได้ผู้เยียมเยือนชาวไทย!$C$6:$N$82,12,FALSE)</f>
        <v>429.04</v>
      </c>
      <c r="CF52" s="318">
        <f>VLOOKUP(D52,[4]รายได้ผู้เยียมเยือนชาวต่างชาติ!$C$6:$N$82,12,FALSE)</f>
        <v>43.25</v>
      </c>
      <c r="CG52" s="318">
        <f t="shared" si="29"/>
        <v>472.29</v>
      </c>
      <c r="CH52" s="318">
        <f>VLOOKUP(D52,'[5]สถิติท่องเที่ยวฯ ส.ค. 60R2 '!$B$5:$X$88,20,FALSE)</f>
        <v>481.13</v>
      </c>
      <c r="CI52" s="318">
        <f>VLOOKUP(D52,'[5]สถิติท่องเที่ยวฯ ส.ค. 60R2 '!$B$5:$X$88,23,FALSE)</f>
        <v>40.01</v>
      </c>
      <c r="CJ52" s="318">
        <f t="shared" si="30"/>
        <v>521.14</v>
      </c>
      <c r="CK52" s="318">
        <f>VLOOKUP(D52,'[6]สถิติท่องเที่ยวฯ ก.ย. 60R1 '!$B$5:$W$88,20,FALSE)</f>
        <v>462.75</v>
      </c>
      <c r="CL52" s="318">
        <f>VLOOKUP(D52,'[6]สถิติท่องเที่ยวฯ ก.ย. 60R1 '!$B$5:$X$88,23,FALSE)</f>
        <v>40.299999999999997</v>
      </c>
      <c r="CM52" s="318">
        <f t="shared" si="31"/>
        <v>503.05</v>
      </c>
      <c r="CN52" s="320">
        <f t="shared" si="32"/>
        <v>7741.3400000000011</v>
      </c>
      <c r="CO52" s="321">
        <f t="shared" si="33"/>
        <v>5.8275746577262062</v>
      </c>
    </row>
    <row r="53" spans="1:93" ht="41.25" customHeight="1">
      <c r="A53" s="300">
        <v>43</v>
      </c>
      <c r="B53" s="300" t="s">
        <v>140</v>
      </c>
      <c r="C53" s="322" t="s">
        <v>141</v>
      </c>
      <c r="D53" s="303" t="str">
        <f t="shared" si="5"/>
        <v>ภูเก็ต</v>
      </c>
      <c r="E53" s="264" t="s">
        <v>60</v>
      </c>
      <c r="F53" s="304">
        <v>233376.63</v>
      </c>
      <c r="G53" s="304">
        <v>329857.30411329155</v>
      </c>
      <c r="H53" s="304">
        <v>409771.78829848859</v>
      </c>
      <c r="I53" s="305">
        <v>458287.56981574104</v>
      </c>
      <c r="J53" s="306">
        <f t="shared" si="34"/>
        <v>0.41341189181321003</v>
      </c>
      <c r="K53" s="306">
        <f t="shared" si="34"/>
        <v>0.24226986393410258</v>
      </c>
      <c r="L53" s="306">
        <f t="shared" si="34"/>
        <v>0.11839707589120865</v>
      </c>
      <c r="M53" s="307">
        <f t="shared" si="1"/>
        <v>0.25802627721284038</v>
      </c>
      <c r="N53" s="306">
        <f t="shared" si="2"/>
        <v>0.1</v>
      </c>
      <c r="O53" s="306">
        <v>1.4999999999999999E-2</v>
      </c>
      <c r="P53" s="305">
        <v>0</v>
      </c>
      <c r="Q53" s="305">
        <v>0</v>
      </c>
      <c r="R53" s="305">
        <v>0</v>
      </c>
      <c r="S53" s="305"/>
      <c r="T53" s="306">
        <f t="shared" si="3"/>
        <v>0.115</v>
      </c>
      <c r="U53" s="308">
        <f>VLOOKUP(D53,[1]รายได้ชาวไทย!A$4:Z$87,26,FALSE)</f>
        <v>12082.920000000002</v>
      </c>
      <c r="V53" s="308">
        <f>VLOOKUP(D53,[1]รายได้ชาวต่างประเทศ!$A$4:$Z$87,26,FALSE)</f>
        <v>74070.12999999999</v>
      </c>
      <c r="W53" s="308">
        <f t="shared" si="6"/>
        <v>86153.049999999988</v>
      </c>
      <c r="X53" s="308">
        <f>VLOOKUP(D53,[1]รายได้ชาวไทย!$A$4:$S$87,4,FALSE)</f>
        <v>13347.33</v>
      </c>
      <c r="Y53" s="308">
        <f>VLOOKUP(D53,[1]รายได้ชาวต่างประเทศ!$A$4:$Z$87,4,FALSE)</f>
        <v>87702.04</v>
      </c>
      <c r="Z53" s="308">
        <f t="shared" si="7"/>
        <v>101049.37</v>
      </c>
      <c r="AA53" s="308">
        <f>VLOOKUP(D53,[1]รายได้ชาวไทย!$A$4:$S$87,11,FALSE)</f>
        <v>5394.5</v>
      </c>
      <c r="AB53" s="308">
        <f>VLOOKUP(D53,[1]รายได้ชาวต่างประเทศ!$A$4:$Z$87,11,FALSE)</f>
        <v>44753.659999999996</v>
      </c>
      <c r="AC53" s="308">
        <f t="shared" si="8"/>
        <v>50148.159999999996</v>
      </c>
      <c r="AD53" s="308">
        <f>VLOOKUP(D53,[1]รายได้ชาวไทย!$A$4:$S$87,18,FALSE)</f>
        <v>6385.6299999999992</v>
      </c>
      <c r="AE53" s="308">
        <f>VLOOKUP(D53,[1]รายได้ชาวต่างประเทศ!$A$4:$Z$87,18,FALSE)</f>
        <v>19879.919999999998</v>
      </c>
      <c r="AF53" s="308">
        <f t="shared" si="9"/>
        <v>26265.549999999996</v>
      </c>
      <c r="AG53" s="309">
        <f t="shared" si="10"/>
        <v>263616.13</v>
      </c>
      <c r="AH53" s="310">
        <f>VLOOKUP(D53,[2]รายได้!$B$6:$Y$83,21,FALSE)</f>
        <v>11247.8</v>
      </c>
      <c r="AI53" s="310">
        <f>VLOOKUP(D53,[2]รายได้!$B$6:$Y$83,24,FALSE)</f>
        <v>70579.62</v>
      </c>
      <c r="AJ53" s="310">
        <f t="shared" si="11"/>
        <v>81827.42</v>
      </c>
      <c r="AK53" s="311">
        <f>VLOOKUP(D53,[3]Revenue_59!$A$4:$C$85,3,FALSE)</f>
        <v>14237.519999999999</v>
      </c>
      <c r="AL53" s="311">
        <f>VLOOKUP(D53,[3]Revenue_59!$A$4:$F$86,6,FALSE)</f>
        <v>100328.99</v>
      </c>
      <c r="AM53" s="311">
        <f t="shared" si="12"/>
        <v>114566.51000000001</v>
      </c>
      <c r="AN53" s="310">
        <f>VLOOKUP(D53,[3]Revenue_59!$A$4:$L$86,9,FALSE)</f>
        <v>6162</v>
      </c>
      <c r="AO53" s="310">
        <f>VLOOKUP(D53,[3]Revenue_59!$A$4:$L$86,12,FALSE)</f>
        <v>57434.76</v>
      </c>
      <c r="AP53" s="310">
        <f t="shared" si="13"/>
        <v>63596.76</v>
      </c>
      <c r="AQ53" s="311">
        <f>VLOOKUP(D53,[3]Revenue_59!$A$4:$R$86,15,FALSE)</f>
        <v>8400.3799999999992</v>
      </c>
      <c r="AR53" s="311">
        <f>VLOOKUP(D53,[3]Revenue_59!$A$4:$R$86,18,FALSE)</f>
        <v>33141.14</v>
      </c>
      <c r="AS53" s="311">
        <f t="shared" si="14"/>
        <v>41541.519999999997</v>
      </c>
      <c r="AT53" s="312">
        <f t="shared" si="15"/>
        <v>301532.21000000002</v>
      </c>
      <c r="AU53" s="313">
        <f t="shared" si="35"/>
        <v>14.383065254770266</v>
      </c>
      <c r="AV53" s="314">
        <f>VLOOKUP(D53,[3]Revenue_59!$A$4:$X$85,21,FALSE)</f>
        <v>11674.05</v>
      </c>
      <c r="AW53" s="314">
        <f>VLOOKUP(D53,[3]Revenue_59!$A$4:$X$85,24,FALSE)</f>
        <v>81626.789999999994</v>
      </c>
      <c r="AX53" s="314">
        <f t="shared" si="16"/>
        <v>93300.84</v>
      </c>
      <c r="AY53" s="315">
        <f>VLOOKUP(D53,[3]Revenue_59!$A$4:$F$86,2,FALSE)</f>
        <v>15621.210000000001</v>
      </c>
      <c r="AZ53" s="315">
        <f>VLOOKUP(D53,[3]Revenue_59!$A$4:$F$86,5,FALSE)</f>
        <v>125423.97</v>
      </c>
      <c r="BA53" s="315">
        <f t="shared" si="17"/>
        <v>141045.18</v>
      </c>
      <c r="BB53" s="314">
        <f>VLOOKUP(D53,[3]Revenue_59!$A$4:$K$85,8,FALSE)</f>
        <v>6898.37</v>
      </c>
      <c r="BC53" s="314">
        <f>VLOOKUP(D53,[3]Revenue_59!$A$4:$K$85,11,FALSE)</f>
        <v>70935.47</v>
      </c>
      <c r="BD53" s="314">
        <f t="shared" si="18"/>
        <v>77833.84</v>
      </c>
      <c r="BE53" s="315">
        <f>VLOOKUP(D53,[3]Revenue_59!$A$4:$Q$85,14,FALSE)</f>
        <v>9386.8200000000015</v>
      </c>
      <c r="BF53" s="315">
        <f>VLOOKUP(D53,[3]Revenue_59!$A$4:$Q$85,17,FALSE)</f>
        <v>41433.79</v>
      </c>
      <c r="BG53" s="315">
        <f t="shared" si="19"/>
        <v>50820.61</v>
      </c>
      <c r="BH53" s="316">
        <f t="shared" si="20"/>
        <v>363000.47</v>
      </c>
      <c r="BI53" s="317">
        <f t="shared" si="21"/>
        <v>20.385304773907883</v>
      </c>
      <c r="BJ53" s="318">
        <f>VLOOKUP(D53,[4]รายได้ผู้เยียมเยือนชาวไทย!$C$6:$G$82,3,FALSE)</f>
        <v>12084.810000000001</v>
      </c>
      <c r="BK53" s="318">
        <f>VLOOKUP(D53,[4]รายได้ผู้เยียมเยือนชาวต่างชาติ!$C$6:$G$82,3,FALSE)</f>
        <v>96093.65</v>
      </c>
      <c r="BL53" s="318">
        <f t="shared" si="22"/>
        <v>108178.45999999999</v>
      </c>
      <c r="BM53" s="319">
        <f>VLOOKUP(D53,[4]รายได้ผู้เยียมเยือนชาวไทย!$C$6:$N$82,6,FALSE)</f>
        <v>4099.03</v>
      </c>
      <c r="BN53" s="319">
        <f>VLOOKUP(D53,[4]รายได้ผู้เยียมเยือนชาวต่างชาติ!$C$6:$N$82,6,FALSE)</f>
        <v>42720.08</v>
      </c>
      <c r="BO53" s="319">
        <f t="shared" si="23"/>
        <v>46819.11</v>
      </c>
      <c r="BP53" s="318">
        <f>VLOOKUP(D53,[4]รายได้ผู้เยียมเยือนชาวไทย!$C$6:$N$82,7,FALSE)</f>
        <v>6306.88</v>
      </c>
      <c r="BQ53" s="318">
        <f>VLOOKUP(D53,[4]รายได้ผู้เยียมเยือนชาวต่างชาติ!$C$6:$N$82,7,FALSE)</f>
        <v>32500.68</v>
      </c>
      <c r="BR53" s="318">
        <f t="shared" si="24"/>
        <v>38807.56</v>
      </c>
      <c r="BS53" s="319">
        <f>VLOOKUP(D53,[4]รายได้ผู้เยียมเยือนชาวไทย!$C$6:$N$82,8,FALSE)</f>
        <v>5896.46</v>
      </c>
      <c r="BT53" s="319">
        <f>VLOOKUP(D53,[4]รายได้ผู้เยียมเยือนชาวต่างชาติ!$C$6:$N$82,8,FALSE)</f>
        <v>40166.17</v>
      </c>
      <c r="BU53" s="319">
        <f t="shared" si="25"/>
        <v>46062.63</v>
      </c>
      <c r="BV53" s="318">
        <f>VLOOKUP(D53,[4]รายได้ผู้เยียมเยือนชาวไทย!$C$6:$N$82,9,FALSE)</f>
        <v>3751.36</v>
      </c>
      <c r="BW53" s="318">
        <f>VLOOKUP(D53,[4]รายได้ผู้เยียมเยือนชาวต่างชาติ!$C$6:$N$82,9,FALSE)</f>
        <v>29646.89</v>
      </c>
      <c r="BX53" s="318">
        <f t="shared" si="26"/>
        <v>33398.25</v>
      </c>
      <c r="BY53" s="319">
        <f>VLOOKUP(D53,[4]รายได้ผู้เยียมเยือนชาวไทย!$C$6:$N$82,10,FALSE)</f>
        <v>984.04</v>
      </c>
      <c r="BZ53" s="319">
        <f>VLOOKUP(D53,[4]รายได้ผู้เยียมเยือนชาวต่างชาติ!$C$6:$N$82,10,FALSE)</f>
        <v>27761.759999999998</v>
      </c>
      <c r="CA53" s="319">
        <f t="shared" si="27"/>
        <v>28745.8</v>
      </c>
      <c r="CB53" s="318">
        <f>VLOOKUP(D53,[4]รายได้ผู้เยียมเยือนชาวไทย!$C$6:$N$82,11,FALSE)</f>
        <v>3207.17</v>
      </c>
      <c r="CC53" s="318">
        <f>VLOOKUP(D53,[4]รายได้ผู้เยียมเยือนชาวต่างชาติ!$C$6:$N$82,11,FALSE)</f>
        <v>28987.73</v>
      </c>
      <c r="CD53" s="318">
        <f t="shared" si="28"/>
        <v>32194.9</v>
      </c>
      <c r="CE53" s="318">
        <f>VLOOKUP(D53,[4]รายได้ผู้เยียมเยือนชาวไทย!$C$6:$N$82,12,FALSE)</f>
        <v>2856.39</v>
      </c>
      <c r="CF53" s="318">
        <f>VLOOKUP(D53,[4]รายได้ผู้เยียมเยือนชาวต่างชาติ!$C$6:$N$82,12,FALSE)</f>
        <v>16270.78</v>
      </c>
      <c r="CG53" s="318">
        <f t="shared" si="29"/>
        <v>19127.170000000002</v>
      </c>
      <c r="CH53" s="318">
        <f>VLOOKUP(D53,'[5]สถิติท่องเที่ยวฯ ส.ค. 60R2 '!$B$5:$X$88,20,FALSE)</f>
        <v>4240.88</v>
      </c>
      <c r="CI53" s="318">
        <f>VLOOKUP(D53,'[5]สถิติท่องเที่ยวฯ ส.ค. 60R2 '!$B$5:$X$88,23,FALSE)</f>
        <v>14152.34</v>
      </c>
      <c r="CJ53" s="318">
        <f t="shared" si="30"/>
        <v>18393.22</v>
      </c>
      <c r="CK53" s="318">
        <f>VLOOKUP(D53,'[6]สถิติท่องเที่ยวฯ ก.ย. 60R1 '!$B$5:$W$88,20,FALSE)</f>
        <v>3330.12</v>
      </c>
      <c r="CL53" s="318">
        <f>VLOOKUP(D53,'[6]สถิติท่องเที่ยวฯ ก.ย. 60R1 '!$B$5:$X$88,23,FALSE)</f>
        <v>16822.919999999998</v>
      </c>
      <c r="CM53" s="318">
        <f t="shared" si="31"/>
        <v>20153.039999999997</v>
      </c>
      <c r="CN53" s="320">
        <f t="shared" si="32"/>
        <v>391880.13999999996</v>
      </c>
      <c r="CO53" s="321">
        <f t="shared" si="33"/>
        <v>7.9558216549967513</v>
      </c>
    </row>
    <row r="54" spans="1:93" ht="41.25" customHeight="1">
      <c r="A54" s="300">
        <v>44</v>
      </c>
      <c r="B54" s="300" t="s">
        <v>142</v>
      </c>
      <c r="C54" s="322" t="s">
        <v>143</v>
      </c>
      <c r="D54" s="303" t="str">
        <f t="shared" si="5"/>
        <v>มหาสารคาม</v>
      </c>
      <c r="E54" s="264" t="s">
        <v>66</v>
      </c>
      <c r="F54" s="304">
        <v>608.04</v>
      </c>
      <c r="G54" s="304">
        <v>622.1479559325843</v>
      </c>
      <c r="H54" s="304">
        <v>677.05966273362048</v>
      </c>
      <c r="I54" s="305">
        <v>1070.6566343382165</v>
      </c>
      <c r="J54" s="306">
        <f t="shared" si="34"/>
        <v>2.3202348418828254E-2</v>
      </c>
      <c r="K54" s="306">
        <f t="shared" si="34"/>
        <v>8.826149194482992E-2</v>
      </c>
      <c r="L54" s="306">
        <f t="shared" si="34"/>
        <v>0.5813327735630458</v>
      </c>
      <c r="M54" s="307">
        <f t="shared" si="1"/>
        <v>0.23093220464223466</v>
      </c>
      <c r="N54" s="306">
        <f t="shared" si="2"/>
        <v>0.1</v>
      </c>
      <c r="O54" s="305">
        <v>0</v>
      </c>
      <c r="P54" s="305">
        <v>0</v>
      </c>
      <c r="Q54" s="305">
        <v>0</v>
      </c>
      <c r="R54" s="305">
        <v>0</v>
      </c>
      <c r="S54" s="305"/>
      <c r="T54" s="306">
        <f t="shared" si="3"/>
        <v>0.1</v>
      </c>
      <c r="U54" s="308">
        <f>VLOOKUP(D54,[1]รายได้ชาวไทย!A$4:Z$87,26,FALSE)</f>
        <v>165.07000000000002</v>
      </c>
      <c r="V54" s="308">
        <f>VLOOKUP(D54,[1]รายได้ชาวต่างประเทศ!$A$4:$Z$87,26,FALSE)</f>
        <v>5.5500000000000007</v>
      </c>
      <c r="W54" s="308">
        <f t="shared" si="6"/>
        <v>170.62000000000003</v>
      </c>
      <c r="X54" s="308">
        <f>VLOOKUP(D54,[1]รายได้ชาวไทย!$A$4:$S$87,4,FALSE)</f>
        <v>145.33999999999997</v>
      </c>
      <c r="Y54" s="308">
        <f>VLOOKUP(D54,[1]รายได้ชาวต่างประเทศ!$A$4:$Z$87,4,FALSE)</f>
        <v>3.0200000000000005</v>
      </c>
      <c r="Z54" s="308">
        <f t="shared" si="7"/>
        <v>148.35999999999999</v>
      </c>
      <c r="AA54" s="308">
        <f>VLOOKUP(D54,[1]รายได้ชาวไทย!$A$4:$S$87,11,FALSE)</f>
        <v>195.44</v>
      </c>
      <c r="AB54" s="308">
        <f>VLOOKUP(D54,[1]รายได้ชาวต่างประเทศ!$A$4:$Z$87,11,FALSE)</f>
        <v>2.81</v>
      </c>
      <c r="AC54" s="308">
        <f t="shared" si="8"/>
        <v>198.25</v>
      </c>
      <c r="AD54" s="308">
        <f>VLOOKUP(D54,[1]รายได้ชาวไทย!$A$4:$S$87,18,FALSE)</f>
        <v>124.7</v>
      </c>
      <c r="AE54" s="308">
        <f>VLOOKUP(D54,[1]รายได้ชาวต่างประเทศ!$A$4:$Z$87,18,FALSE)</f>
        <v>1.97</v>
      </c>
      <c r="AF54" s="308">
        <f t="shared" si="9"/>
        <v>126.67</v>
      </c>
      <c r="AG54" s="309">
        <f t="shared" si="10"/>
        <v>643.9</v>
      </c>
      <c r="AH54" s="310">
        <f>VLOOKUP(D54,[2]รายได้!$B$6:$Y$83,21,FALSE)</f>
        <v>167.8</v>
      </c>
      <c r="AI54" s="310">
        <f>VLOOKUP(D54,[2]รายได้!$B$6:$Y$83,24,FALSE)</f>
        <v>5.57</v>
      </c>
      <c r="AJ54" s="310">
        <f t="shared" si="11"/>
        <v>173.37</v>
      </c>
      <c r="AK54" s="311">
        <f>VLOOKUP(D54,[3]Revenue_59!$A$4:$C$85,3,FALSE)</f>
        <v>151.20999999999998</v>
      </c>
      <c r="AL54" s="311">
        <f>VLOOKUP(D54,[3]Revenue_59!$A$4:$F$86,6,FALSE)</f>
        <v>3.2100000000000004</v>
      </c>
      <c r="AM54" s="311">
        <f t="shared" si="12"/>
        <v>154.41999999999999</v>
      </c>
      <c r="AN54" s="310">
        <f>VLOOKUP(D54,[3]Revenue_59!$A$4:$L$86,9,FALSE)</f>
        <v>205.53000000000006</v>
      </c>
      <c r="AO54" s="310">
        <f>VLOOKUP(D54,[3]Revenue_59!$A$4:$L$86,12,FALSE)</f>
        <v>3.06</v>
      </c>
      <c r="AP54" s="310">
        <f t="shared" si="13"/>
        <v>208.59000000000006</v>
      </c>
      <c r="AQ54" s="311">
        <f>VLOOKUP(D54,[3]Revenue_59!$A$4:$R$86,15,FALSE)</f>
        <v>132.88</v>
      </c>
      <c r="AR54" s="311">
        <f>VLOOKUP(D54,[3]Revenue_59!$A$4:$R$86,18,FALSE)</f>
        <v>2.0499999999999998</v>
      </c>
      <c r="AS54" s="311">
        <f t="shared" si="14"/>
        <v>134.93</v>
      </c>
      <c r="AT54" s="312">
        <f t="shared" si="15"/>
        <v>671.31</v>
      </c>
      <c r="AU54" s="313">
        <f t="shared" si="35"/>
        <v>4.2568721851219085</v>
      </c>
      <c r="AV54" s="314">
        <f>VLOOKUP(D54,[3]Revenue_59!$A$4:$X$85,21,FALSE)</f>
        <v>170.06</v>
      </c>
      <c r="AW54" s="314">
        <f>VLOOKUP(D54,[3]Revenue_59!$A$4:$X$85,24,FALSE)</f>
        <v>5.3000000000000007</v>
      </c>
      <c r="AX54" s="314">
        <f t="shared" si="16"/>
        <v>175.36</v>
      </c>
      <c r="AY54" s="315">
        <f>VLOOKUP(D54,[3]Revenue_59!$A$4:$F$86,2,FALSE)</f>
        <v>247.35</v>
      </c>
      <c r="AZ54" s="315">
        <f>VLOOKUP(D54,[3]Revenue_59!$A$4:$F$86,5,FALSE)</f>
        <v>4.0999999999999996</v>
      </c>
      <c r="BA54" s="315">
        <f t="shared" si="17"/>
        <v>251.45</v>
      </c>
      <c r="BB54" s="314">
        <f>VLOOKUP(D54,[3]Revenue_59!$A$4:$K$85,8,FALSE)</f>
        <v>334.32000000000005</v>
      </c>
      <c r="BC54" s="314">
        <f>VLOOKUP(D54,[3]Revenue_59!$A$4:$K$85,11,FALSE)</f>
        <v>4.3000000000000007</v>
      </c>
      <c r="BD54" s="314">
        <f t="shared" si="18"/>
        <v>338.62000000000006</v>
      </c>
      <c r="BE54" s="315">
        <f>VLOOKUP(D54,[3]Revenue_59!$A$4:$Q$85,14,FALSE)</f>
        <v>200.26000000000002</v>
      </c>
      <c r="BF54" s="315">
        <f>VLOOKUP(D54,[3]Revenue_59!$A$4:$Q$85,17,FALSE)</f>
        <v>2.23</v>
      </c>
      <c r="BG54" s="315">
        <f t="shared" si="19"/>
        <v>202.49</v>
      </c>
      <c r="BH54" s="316">
        <f t="shared" si="20"/>
        <v>967.92000000000007</v>
      </c>
      <c r="BI54" s="317">
        <f t="shared" si="21"/>
        <v>44.183760110828111</v>
      </c>
      <c r="BJ54" s="318">
        <f>VLOOKUP(D54,[4]รายได้ผู้เยียมเยือนชาวไทย!$C$6:$G$82,3,FALSE)</f>
        <v>268.32</v>
      </c>
      <c r="BK54" s="318">
        <f>VLOOKUP(D54,[4]รายได้ผู้เยียมเยือนชาวต่างชาติ!$C$6:$G$82,3,FALSE)</f>
        <v>6.0600000000000005</v>
      </c>
      <c r="BL54" s="318">
        <f t="shared" si="22"/>
        <v>274.38</v>
      </c>
      <c r="BM54" s="319">
        <f>VLOOKUP(D54,[4]รายได้ผู้เยียมเยือนชาวไทย!$C$6:$N$82,6,FALSE)</f>
        <v>95.76</v>
      </c>
      <c r="BN54" s="319">
        <f>VLOOKUP(D54,[4]รายได้ผู้เยียมเยือนชาวต่างชาติ!$C$6:$N$82,6,FALSE)</f>
        <v>2.11</v>
      </c>
      <c r="BO54" s="319">
        <f t="shared" si="23"/>
        <v>97.87</v>
      </c>
      <c r="BP54" s="318">
        <f>VLOOKUP(D54,[4]รายได้ผู้เยียมเยือนชาวไทย!$C$6:$N$82,7,FALSE)</f>
        <v>82.16</v>
      </c>
      <c r="BQ54" s="318">
        <f>VLOOKUP(D54,[4]รายได้ผู้เยียมเยือนชาวต่างชาติ!$C$6:$N$82,7,FALSE)</f>
        <v>1.48</v>
      </c>
      <c r="BR54" s="318">
        <f t="shared" si="24"/>
        <v>83.64</v>
      </c>
      <c r="BS54" s="319">
        <f>VLOOKUP(D54,[4]รายได้ผู้เยียมเยือนชาวไทย!$C$6:$N$82,8,FALSE)</f>
        <v>88.02</v>
      </c>
      <c r="BT54" s="319">
        <f>VLOOKUP(D54,[4]รายได้ผู้เยียมเยือนชาวต่างชาติ!$C$6:$N$82,8,FALSE)</f>
        <v>0.88</v>
      </c>
      <c r="BU54" s="319">
        <f t="shared" si="25"/>
        <v>88.899999999999991</v>
      </c>
      <c r="BV54" s="318">
        <f>VLOOKUP(D54,[4]รายได้ผู้เยียมเยือนชาวไทย!$C$6:$N$82,9,FALSE)</f>
        <v>116.03</v>
      </c>
      <c r="BW54" s="318">
        <f>VLOOKUP(D54,[4]รายได้ผู้เยียมเยือนชาวต่างชาติ!$C$6:$N$82,9,FALSE)</f>
        <v>1.62</v>
      </c>
      <c r="BX54" s="318">
        <f t="shared" si="26"/>
        <v>117.65</v>
      </c>
      <c r="BY54" s="319">
        <f>VLOOKUP(D54,[4]รายได้ผู้เยียมเยือนชาวไทย!$C$6:$N$82,10,FALSE)</f>
        <v>112.82</v>
      </c>
      <c r="BZ54" s="319">
        <f>VLOOKUP(D54,[4]รายได้ผู้เยียมเยือนชาวต่างชาติ!$C$6:$N$82,10,FALSE)</f>
        <v>1.57</v>
      </c>
      <c r="CA54" s="319">
        <f t="shared" si="27"/>
        <v>114.38999999999999</v>
      </c>
      <c r="CB54" s="318">
        <f>VLOOKUP(D54,[4]รายได้ผู้เยียมเยือนชาวไทย!$C$6:$N$82,11,FALSE)</f>
        <v>111.06</v>
      </c>
      <c r="CC54" s="318">
        <f>VLOOKUP(D54,[4]รายได้ผู้เยียมเยือนชาวต่างชาติ!$C$6:$N$82,11,FALSE)</f>
        <v>1.27</v>
      </c>
      <c r="CD54" s="318">
        <f t="shared" si="28"/>
        <v>112.33</v>
      </c>
      <c r="CE54" s="318">
        <f>VLOOKUP(D54,[4]รายได้ผู้เยียมเยือนชาวไทย!$C$6:$N$82,12,FALSE)</f>
        <v>63.48</v>
      </c>
      <c r="CF54" s="318">
        <f>VLOOKUP(D54,[4]รายได้ผู้เยียมเยือนชาวต่างชาติ!$C$6:$N$82,12,FALSE)</f>
        <v>0.65</v>
      </c>
      <c r="CG54" s="318">
        <f t="shared" si="29"/>
        <v>64.13</v>
      </c>
      <c r="CH54" s="318">
        <f>VLOOKUP(D54,'[5]สถิติท่องเที่ยวฯ ส.ค. 60R2 '!$B$5:$X$88,20,FALSE)</f>
        <v>74.58</v>
      </c>
      <c r="CI54" s="318">
        <f>VLOOKUP(D54,'[5]สถิติท่องเที่ยวฯ ส.ค. 60R2 '!$B$5:$X$88,23,FALSE)</f>
        <v>0.89</v>
      </c>
      <c r="CJ54" s="318">
        <f t="shared" si="30"/>
        <v>75.47</v>
      </c>
      <c r="CK54" s="318">
        <f>VLOOKUP(D54,'[6]สถิติท่องเที่ยวฯ ก.ย. 60R1 '!$B$5:$W$88,20,FALSE)</f>
        <v>71.8</v>
      </c>
      <c r="CL54" s="318">
        <f>VLOOKUP(D54,'[6]สถิติท่องเที่ยวฯ ก.ย. 60R1 '!$B$5:$X$88,23,FALSE)</f>
        <v>0.87</v>
      </c>
      <c r="CM54" s="318">
        <f t="shared" si="31"/>
        <v>72.67</v>
      </c>
      <c r="CN54" s="320">
        <f t="shared" si="32"/>
        <v>1101.43</v>
      </c>
      <c r="CO54" s="321">
        <f t="shared" si="33"/>
        <v>13.793495330192576</v>
      </c>
    </row>
    <row r="55" spans="1:93" ht="41.25" customHeight="1">
      <c r="A55" s="300">
        <v>45</v>
      </c>
      <c r="B55" s="300" t="s">
        <v>144</v>
      </c>
      <c r="C55" s="322" t="s">
        <v>145</v>
      </c>
      <c r="D55" s="303" t="str">
        <f t="shared" si="5"/>
        <v>มุกดาหาร</v>
      </c>
      <c r="E55" s="264" t="s">
        <v>101</v>
      </c>
      <c r="F55" s="304">
        <v>1782.74</v>
      </c>
      <c r="G55" s="304">
        <v>1991.7483825464221</v>
      </c>
      <c r="H55" s="304">
        <v>2633.44316796359</v>
      </c>
      <c r="I55" s="305">
        <v>2940.2642588119361</v>
      </c>
      <c r="J55" s="306">
        <f t="shared" si="34"/>
        <v>0.11723996911856026</v>
      </c>
      <c r="K55" s="306">
        <f t="shared" si="34"/>
        <v>0.32217663186791201</v>
      </c>
      <c r="L55" s="306">
        <f t="shared" si="34"/>
        <v>0.11650947876183224</v>
      </c>
      <c r="M55" s="307">
        <f t="shared" si="1"/>
        <v>0.18530869324943486</v>
      </c>
      <c r="N55" s="306">
        <f t="shared" si="2"/>
        <v>0.1</v>
      </c>
      <c r="O55" s="305">
        <v>0</v>
      </c>
      <c r="P55" s="305">
        <v>0</v>
      </c>
      <c r="Q55" s="305">
        <v>0</v>
      </c>
      <c r="R55" s="306">
        <v>1.4999999999999999E-2</v>
      </c>
      <c r="S55" s="305"/>
      <c r="T55" s="306">
        <f t="shared" si="3"/>
        <v>0.115</v>
      </c>
      <c r="U55" s="308">
        <f>VLOOKUP(D55,[1]รายได้ชาวไทย!A$4:Z$87,26,FALSE)</f>
        <v>408.63</v>
      </c>
      <c r="V55" s="308">
        <f>VLOOKUP(D55,[1]รายได้ชาวต่างประเทศ!$A$4:$Z$87,26,FALSE)</f>
        <v>62.289999999999992</v>
      </c>
      <c r="W55" s="308">
        <f t="shared" si="6"/>
        <v>470.91999999999996</v>
      </c>
      <c r="X55" s="308">
        <f>VLOOKUP(D55,[1]รายได้ชาวไทย!$A$4:$S$87,4,FALSE)</f>
        <v>526.16</v>
      </c>
      <c r="Y55" s="308">
        <f>VLOOKUP(D55,[1]รายได้ชาวต่างประเทศ!$A$4:$Z$87,4,FALSE)</f>
        <v>56.35</v>
      </c>
      <c r="Z55" s="308">
        <f t="shared" si="7"/>
        <v>582.51</v>
      </c>
      <c r="AA55" s="308">
        <f>VLOOKUP(D55,[1]รายได้ชาวไทย!$A$4:$S$87,11,FALSE)</f>
        <v>343.49999999999994</v>
      </c>
      <c r="AB55" s="308">
        <f>VLOOKUP(D55,[1]รายได้ชาวต่างประเทศ!$A$4:$Z$87,11,FALSE)</f>
        <v>60.499999999999993</v>
      </c>
      <c r="AC55" s="308">
        <f t="shared" si="8"/>
        <v>403.99999999999994</v>
      </c>
      <c r="AD55" s="308">
        <f>VLOOKUP(D55,[1]รายได้ชาวไทย!$A$4:$S$87,18,FALSE)</f>
        <v>419.78</v>
      </c>
      <c r="AE55" s="308">
        <f>VLOOKUP(D55,[1]รายได้ชาวต่างประเทศ!$A$4:$Z$87,18,FALSE)</f>
        <v>57.940000000000005</v>
      </c>
      <c r="AF55" s="308">
        <f t="shared" si="9"/>
        <v>477.71999999999997</v>
      </c>
      <c r="AG55" s="309">
        <f t="shared" si="10"/>
        <v>1935.1499999999999</v>
      </c>
      <c r="AH55" s="310">
        <f>VLOOKUP(D55,[2]รายได้!$B$6:$Y$83,21,FALSE)</f>
        <v>461.67000000000007</v>
      </c>
      <c r="AI55" s="310">
        <f>VLOOKUP(D55,[2]รายได้!$B$6:$Y$83,24,FALSE)</f>
        <v>69.169999999999987</v>
      </c>
      <c r="AJ55" s="310">
        <f t="shared" si="11"/>
        <v>530.84</v>
      </c>
      <c r="AK55" s="311">
        <f>VLOOKUP(D55,[3]Revenue_59!$A$4:$C$85,3,FALSE)</f>
        <v>695.42</v>
      </c>
      <c r="AL55" s="311">
        <f>VLOOKUP(D55,[3]Revenue_59!$A$4:$F$86,6,FALSE)</f>
        <v>59.27</v>
      </c>
      <c r="AM55" s="311">
        <f t="shared" si="12"/>
        <v>754.68999999999994</v>
      </c>
      <c r="AN55" s="310">
        <f>VLOOKUP(D55,[3]Revenue_59!$A$4:$L$86,9,FALSE)</f>
        <v>452.28999999999996</v>
      </c>
      <c r="AO55" s="310">
        <f>VLOOKUP(D55,[3]Revenue_59!$A$4:$L$86,12,FALSE)</f>
        <v>76.36</v>
      </c>
      <c r="AP55" s="310">
        <f t="shared" si="13"/>
        <v>528.65</v>
      </c>
      <c r="AQ55" s="311">
        <f>VLOOKUP(D55,[3]Revenue_59!$A$4:$R$86,15,FALSE)</f>
        <v>632.09</v>
      </c>
      <c r="AR55" s="311">
        <f>VLOOKUP(D55,[3]Revenue_59!$A$4:$R$86,18,FALSE)</f>
        <v>72.42</v>
      </c>
      <c r="AS55" s="311">
        <f t="shared" si="14"/>
        <v>704.51</v>
      </c>
      <c r="AT55" s="312">
        <f t="shared" si="15"/>
        <v>2518.6899999999996</v>
      </c>
      <c r="AU55" s="313">
        <f t="shared" si="35"/>
        <v>30.154768364209485</v>
      </c>
      <c r="AV55" s="314">
        <f>VLOOKUP(D55,[3]Revenue_59!$A$4:$X$85,21,FALSE)</f>
        <v>576.91999999999996</v>
      </c>
      <c r="AW55" s="314">
        <f>VLOOKUP(D55,[3]Revenue_59!$A$4:$X$85,24,FALSE)</f>
        <v>83.52000000000001</v>
      </c>
      <c r="AX55" s="314">
        <f t="shared" si="16"/>
        <v>660.43999999999994</v>
      </c>
      <c r="AY55" s="315">
        <f>VLOOKUP(D55,[3]Revenue_59!$A$4:$F$86,2,FALSE)</f>
        <v>750.85</v>
      </c>
      <c r="AZ55" s="315">
        <f>VLOOKUP(D55,[3]Revenue_59!$A$4:$F$86,5,FALSE)</f>
        <v>61.66</v>
      </c>
      <c r="BA55" s="315">
        <f t="shared" si="17"/>
        <v>812.51</v>
      </c>
      <c r="BB55" s="314">
        <f>VLOOKUP(D55,[3]Revenue_59!$A$4:$K$85,8,FALSE)</f>
        <v>486.58000000000004</v>
      </c>
      <c r="BC55" s="314">
        <f>VLOOKUP(D55,[3]Revenue_59!$A$4:$K$85,11,FALSE)</f>
        <v>80.180000000000007</v>
      </c>
      <c r="BD55" s="314">
        <f t="shared" si="18"/>
        <v>566.76</v>
      </c>
      <c r="BE55" s="315">
        <f>VLOOKUP(D55,[3]Revenue_59!$A$4:$Q$85,14,FALSE)</f>
        <v>674.9</v>
      </c>
      <c r="BF55" s="315">
        <f>VLOOKUP(D55,[3]Revenue_59!$A$4:$Q$85,17,FALSE)</f>
        <v>76.5</v>
      </c>
      <c r="BG55" s="315">
        <f t="shared" si="19"/>
        <v>751.4</v>
      </c>
      <c r="BH55" s="316">
        <f t="shared" si="20"/>
        <v>2791.1099999999997</v>
      </c>
      <c r="BI55" s="317">
        <f t="shared" si="21"/>
        <v>10.815940032318393</v>
      </c>
      <c r="BJ55" s="318">
        <f>VLOOKUP(D55,[4]รายได้ผู้เยียมเยือนชาวไทย!$C$6:$G$82,3,FALSE)</f>
        <v>616.1</v>
      </c>
      <c r="BK55" s="318">
        <f>VLOOKUP(D55,[4]รายได้ผู้เยียมเยือนชาวต่างชาติ!$C$6:$G$82,3,FALSE)</f>
        <v>89.140000000000015</v>
      </c>
      <c r="BL55" s="318">
        <f t="shared" si="22"/>
        <v>705.24</v>
      </c>
      <c r="BM55" s="319">
        <f>VLOOKUP(D55,[4]รายได้ผู้เยียมเยือนชาวไทย!$C$6:$N$82,6,FALSE)</f>
        <v>279.92</v>
      </c>
      <c r="BN55" s="319">
        <f>VLOOKUP(D55,[4]รายได้ผู้เยียมเยือนชาวต่างชาติ!$C$6:$N$82,6,FALSE)</f>
        <v>23.93</v>
      </c>
      <c r="BO55" s="319">
        <f t="shared" si="23"/>
        <v>303.85000000000002</v>
      </c>
      <c r="BP55" s="318">
        <f>VLOOKUP(D55,[4]รายได้ผู้เยียมเยือนชาวไทย!$C$6:$N$82,7,FALSE)</f>
        <v>258.52</v>
      </c>
      <c r="BQ55" s="318">
        <f>VLOOKUP(D55,[4]รายได้ผู้เยียมเยือนชาวต่างชาติ!$C$6:$N$82,7,FALSE)</f>
        <v>21.44</v>
      </c>
      <c r="BR55" s="318">
        <f t="shared" si="24"/>
        <v>279.95999999999998</v>
      </c>
      <c r="BS55" s="319">
        <f>VLOOKUP(D55,[4]รายได้ผู้เยียมเยือนชาวไทย!$C$6:$N$82,8,FALSE)</f>
        <v>273.27</v>
      </c>
      <c r="BT55" s="319">
        <f>VLOOKUP(D55,[4]รายได้ผู้เยียมเยือนชาวต่างชาติ!$C$6:$N$82,8,FALSE)</f>
        <v>22.39</v>
      </c>
      <c r="BU55" s="319">
        <f t="shared" si="25"/>
        <v>295.65999999999997</v>
      </c>
      <c r="BV55" s="318">
        <f>VLOOKUP(D55,[4]รายได้ผู้เยียมเยือนชาวไทย!$C$6:$N$82,9,FALSE)</f>
        <v>183.6</v>
      </c>
      <c r="BW55" s="318">
        <f>VLOOKUP(D55,[4]รายได้ผู้เยียมเยือนชาวต่างชาติ!$C$6:$N$82,9,FALSE)</f>
        <v>35.31</v>
      </c>
      <c r="BX55" s="318">
        <f t="shared" si="26"/>
        <v>218.91</v>
      </c>
      <c r="BY55" s="319">
        <f>VLOOKUP(D55,[4]รายได้ผู้เยียมเยือนชาวไทย!$C$6:$N$82,10,FALSE)</f>
        <v>175.55</v>
      </c>
      <c r="BZ55" s="319">
        <f>VLOOKUP(D55,[4]รายได้ผู้เยียมเยือนชาวต่างชาติ!$C$6:$N$82,10,FALSE)</f>
        <v>26.33</v>
      </c>
      <c r="CA55" s="319">
        <f t="shared" si="27"/>
        <v>201.88</v>
      </c>
      <c r="CB55" s="318">
        <f>VLOOKUP(D55,[4]รายได้ผู้เยียมเยือนชาวไทย!$C$6:$N$82,11,FALSE)</f>
        <v>159.27000000000001</v>
      </c>
      <c r="CC55" s="318">
        <f>VLOOKUP(D55,[4]รายได้ผู้เยียมเยือนชาวต่างชาติ!$C$6:$N$82,11,FALSE)</f>
        <v>23.6</v>
      </c>
      <c r="CD55" s="318">
        <f t="shared" si="28"/>
        <v>182.87</v>
      </c>
      <c r="CE55" s="318">
        <f>VLOOKUP(D55,[4]รายได้ผู้เยียมเยือนชาวไทย!$C$6:$N$82,12,FALSE)</f>
        <v>243.78</v>
      </c>
      <c r="CF55" s="318">
        <f>VLOOKUP(D55,[4]รายได้ผู้เยียมเยือนชาวต่างชาติ!$C$6:$N$82,12,FALSE)</f>
        <v>27.99</v>
      </c>
      <c r="CG55" s="318">
        <f t="shared" si="29"/>
        <v>271.77</v>
      </c>
      <c r="CH55" s="318">
        <f>VLOOKUP(D55,'[5]สถิติท่องเที่ยวฯ ส.ค. 60R2 '!$B$5:$X$88,20,FALSE)</f>
        <v>238.85</v>
      </c>
      <c r="CI55" s="318">
        <f>VLOOKUP(D55,'[5]สถิติท่องเที่ยวฯ ส.ค. 60R2 '!$B$5:$X$88,23,FALSE)</f>
        <v>25.85</v>
      </c>
      <c r="CJ55" s="318">
        <f t="shared" si="30"/>
        <v>264.7</v>
      </c>
      <c r="CK55" s="318">
        <f>VLOOKUP(D55,'[6]สถิติท่องเที่ยวฯ ก.ย. 60R1 '!$B$5:$W$88,20,FALSE)</f>
        <v>242.94</v>
      </c>
      <c r="CL55" s="318">
        <f>VLOOKUP(D55,'[6]สถิติท่องเที่ยวฯ ก.ย. 60R1 '!$B$5:$X$88,23,FALSE)</f>
        <v>28.29</v>
      </c>
      <c r="CM55" s="318">
        <f t="shared" si="31"/>
        <v>271.23</v>
      </c>
      <c r="CN55" s="320">
        <f t="shared" si="32"/>
        <v>2996.0699999999997</v>
      </c>
      <c r="CO55" s="321">
        <f t="shared" si="33"/>
        <v>7.3433150252050288</v>
      </c>
    </row>
    <row r="56" spans="1:93" ht="41.25" customHeight="1">
      <c r="A56" s="300">
        <v>46</v>
      </c>
      <c r="B56" s="300" t="s">
        <v>146</v>
      </c>
      <c r="C56" s="322" t="s">
        <v>147</v>
      </c>
      <c r="D56" s="303" t="str">
        <f t="shared" si="5"/>
        <v>ยโสธร</v>
      </c>
      <c r="E56" s="264" t="s">
        <v>148</v>
      </c>
      <c r="F56" s="304">
        <v>557.29</v>
      </c>
      <c r="G56" s="304">
        <v>588.45265685817787</v>
      </c>
      <c r="H56" s="304">
        <v>612.92010930613083</v>
      </c>
      <c r="I56" s="305">
        <v>647.92852908011969</v>
      </c>
      <c r="J56" s="306">
        <f t="shared" si="34"/>
        <v>5.5918205706504534E-2</v>
      </c>
      <c r="K56" s="306">
        <f t="shared" si="34"/>
        <v>4.1579304915688085E-2</v>
      </c>
      <c r="L56" s="306">
        <f t="shared" si="34"/>
        <v>5.7117427283664889E-2</v>
      </c>
      <c r="M56" s="307">
        <f t="shared" si="1"/>
        <v>5.1538312635285834E-2</v>
      </c>
      <c r="N56" s="306">
        <f t="shared" si="2"/>
        <v>5.1538312635285834E-2</v>
      </c>
      <c r="O56" s="305">
        <v>0</v>
      </c>
      <c r="P56" s="305">
        <v>0</v>
      </c>
      <c r="Q56" s="305">
        <v>0</v>
      </c>
      <c r="R56" s="306">
        <v>1.4999999999999999E-2</v>
      </c>
      <c r="S56" s="305"/>
      <c r="T56" s="306">
        <f t="shared" si="3"/>
        <v>6.653831263528584E-2</v>
      </c>
      <c r="U56" s="308">
        <f>VLOOKUP(D56,[1]รายได้ชาวไทย!A$4:Z$87,26,FALSE)</f>
        <v>121.71000000000001</v>
      </c>
      <c r="V56" s="308">
        <f>VLOOKUP(D56,[1]รายได้ชาวต่างประเทศ!$A$4:$Z$87,26,FALSE)</f>
        <v>7.8199999999999994</v>
      </c>
      <c r="W56" s="308">
        <f t="shared" si="6"/>
        <v>129.53</v>
      </c>
      <c r="X56" s="308">
        <f>VLOOKUP(D56,[1]รายได้ชาวไทย!$A$4:$S$87,4,FALSE)</f>
        <v>129.57</v>
      </c>
      <c r="Y56" s="308">
        <f>VLOOKUP(D56,[1]รายได้ชาวต่างประเทศ!$A$4:$Z$87,4,FALSE)</f>
        <v>5.7900000000000018</v>
      </c>
      <c r="Z56" s="308">
        <f t="shared" si="7"/>
        <v>135.35999999999999</v>
      </c>
      <c r="AA56" s="308">
        <f>VLOOKUP(D56,[1]รายได้ชาวไทย!$A$4:$S$87,11,FALSE)</f>
        <v>219.11</v>
      </c>
      <c r="AB56" s="308">
        <f>VLOOKUP(D56,[1]รายได้ชาวต่างประเทศ!$A$4:$Z$87,11,FALSE)</f>
        <v>9.6500000000000021</v>
      </c>
      <c r="AC56" s="308">
        <f t="shared" si="8"/>
        <v>228.76000000000002</v>
      </c>
      <c r="AD56" s="308">
        <f>VLOOKUP(D56,[1]รายได้ชาวไทย!$A$4:$S$87,18,FALSE)</f>
        <v>84.85</v>
      </c>
      <c r="AE56" s="308">
        <f>VLOOKUP(D56,[1]รายได้ชาวต่างประเทศ!$A$4:$Z$87,18,FALSE)</f>
        <v>3.89</v>
      </c>
      <c r="AF56" s="308">
        <f t="shared" si="9"/>
        <v>88.74</v>
      </c>
      <c r="AG56" s="309">
        <f t="shared" si="10"/>
        <v>582.39</v>
      </c>
      <c r="AH56" s="310">
        <f>VLOOKUP(D56,[2]รายได้!$B$6:$Y$83,21,FALSE)</f>
        <v>121.04</v>
      </c>
      <c r="AI56" s="310">
        <f>VLOOKUP(D56,[2]รายได้!$B$6:$Y$83,24,FALSE)</f>
        <v>7.72</v>
      </c>
      <c r="AJ56" s="310">
        <f t="shared" si="11"/>
        <v>128.76000000000002</v>
      </c>
      <c r="AK56" s="311">
        <f>VLOOKUP(D56,[3]Revenue_59!$A$4:$C$85,3,FALSE)</f>
        <v>133.85000000000002</v>
      </c>
      <c r="AL56" s="311">
        <f>VLOOKUP(D56,[3]Revenue_59!$A$4:$F$86,6,FALSE)</f>
        <v>5.97</v>
      </c>
      <c r="AM56" s="311">
        <f t="shared" si="12"/>
        <v>139.82000000000002</v>
      </c>
      <c r="AN56" s="310">
        <f>VLOOKUP(D56,[3]Revenue_59!$A$4:$L$86,9,FALSE)</f>
        <v>225.44</v>
      </c>
      <c r="AO56" s="310">
        <f>VLOOKUP(D56,[3]Revenue_59!$A$4:$L$86,12,FALSE)</f>
        <v>10.44</v>
      </c>
      <c r="AP56" s="310">
        <f t="shared" si="13"/>
        <v>235.88</v>
      </c>
      <c r="AQ56" s="311">
        <f>VLOOKUP(D56,[3]Revenue_59!$A$4:$R$86,15,FALSE)</f>
        <v>92.419999999999987</v>
      </c>
      <c r="AR56" s="311">
        <f>VLOOKUP(D56,[3]Revenue_59!$A$4:$R$86,18,FALSE)</f>
        <v>4.28</v>
      </c>
      <c r="AS56" s="311">
        <f t="shared" si="14"/>
        <v>96.699999999999989</v>
      </c>
      <c r="AT56" s="312">
        <f t="shared" si="15"/>
        <v>601.16000000000008</v>
      </c>
      <c r="AU56" s="313">
        <f t="shared" si="35"/>
        <v>3.2229262178265592</v>
      </c>
      <c r="AV56" s="314">
        <f>VLOOKUP(D56,[3]Revenue_59!$A$4:$X$85,21,FALSE)</f>
        <v>128.76999999999998</v>
      </c>
      <c r="AW56" s="314">
        <f>VLOOKUP(D56,[3]Revenue_59!$A$4:$X$85,24,FALSE)</f>
        <v>8.0100000000000016</v>
      </c>
      <c r="AX56" s="314">
        <f t="shared" si="16"/>
        <v>136.77999999999997</v>
      </c>
      <c r="AY56" s="315">
        <f>VLOOKUP(D56,[3]Revenue_59!$A$4:$F$86,2,FALSE)</f>
        <v>142.12</v>
      </c>
      <c r="AZ56" s="315">
        <f>VLOOKUP(D56,[3]Revenue_59!$A$4:$F$86,5,FALSE)</f>
        <v>6.45</v>
      </c>
      <c r="BA56" s="315">
        <f t="shared" si="17"/>
        <v>148.57</v>
      </c>
      <c r="BB56" s="314">
        <f>VLOOKUP(D56,[3]Revenue_59!$A$4:$K$85,8,FALSE)</f>
        <v>237.57000000000002</v>
      </c>
      <c r="BC56" s="314">
        <f>VLOOKUP(D56,[3]Revenue_59!$A$4:$K$85,11,FALSE)</f>
        <v>10.89</v>
      </c>
      <c r="BD56" s="314">
        <f t="shared" si="18"/>
        <v>248.46000000000004</v>
      </c>
      <c r="BE56" s="315">
        <f>VLOOKUP(D56,[3]Revenue_59!$A$4:$Q$85,14,FALSE)</f>
        <v>99.399999999999991</v>
      </c>
      <c r="BF56" s="315">
        <f>VLOOKUP(D56,[3]Revenue_59!$A$4:$Q$85,17,FALSE)</f>
        <v>4.74</v>
      </c>
      <c r="BG56" s="315">
        <f t="shared" si="19"/>
        <v>104.13999999999999</v>
      </c>
      <c r="BH56" s="316">
        <f t="shared" si="20"/>
        <v>637.94999999999993</v>
      </c>
      <c r="BI56" s="317">
        <f t="shared" si="21"/>
        <v>6.1198349856942986</v>
      </c>
      <c r="BJ56" s="318">
        <f>VLOOKUP(D56,[4]รายได้ผู้เยียมเยือนชาวไทย!$C$6:$G$82,3,FALSE)</f>
        <v>137.18</v>
      </c>
      <c r="BK56" s="318">
        <f>VLOOKUP(D56,[4]รายได้ผู้เยียมเยือนชาวต่างชาติ!$C$6:$G$82,3,FALSE)</f>
        <v>8.5000000000000018</v>
      </c>
      <c r="BL56" s="318">
        <f t="shared" si="22"/>
        <v>145.68</v>
      </c>
      <c r="BM56" s="319">
        <f>VLOOKUP(D56,[4]รายได้ผู้เยียมเยือนชาวไทย!$C$6:$N$82,6,FALSE)</f>
        <v>52.33</v>
      </c>
      <c r="BN56" s="319">
        <f>VLOOKUP(D56,[4]รายได้ผู้เยียมเยือนชาวต่างชาติ!$C$6:$N$82,6,FALSE)</f>
        <v>2.63</v>
      </c>
      <c r="BO56" s="319">
        <f t="shared" si="23"/>
        <v>54.96</v>
      </c>
      <c r="BP56" s="318">
        <f>VLOOKUP(D56,[4]รายได้ผู้เยียมเยือนชาวไทย!$C$6:$N$82,7,FALSE)</f>
        <v>49.11</v>
      </c>
      <c r="BQ56" s="318">
        <f>VLOOKUP(D56,[4]รายได้ผู้เยียมเยือนชาวต่างชาติ!$C$6:$N$82,7,FALSE)</f>
        <v>2.29</v>
      </c>
      <c r="BR56" s="318">
        <f t="shared" si="24"/>
        <v>51.4</v>
      </c>
      <c r="BS56" s="319">
        <f>VLOOKUP(D56,[4]รายได้ผู้เยียมเยือนชาวไทย!$C$6:$N$82,8,FALSE)</f>
        <v>51.46</v>
      </c>
      <c r="BT56" s="319">
        <f>VLOOKUP(D56,[4]รายได้ผู้เยียมเยือนชาวต่างชาติ!$C$6:$N$82,8,FALSE)</f>
        <v>1.92</v>
      </c>
      <c r="BU56" s="319">
        <f t="shared" si="25"/>
        <v>53.38</v>
      </c>
      <c r="BV56" s="318">
        <f>VLOOKUP(D56,[4]รายได้ผู้เยียมเยือนชาวไทย!$C$6:$N$82,9,FALSE)</f>
        <v>82.18</v>
      </c>
      <c r="BW56" s="318">
        <f>VLOOKUP(D56,[4]รายได้ผู้เยียมเยือนชาวต่างชาติ!$C$6:$N$82,9,FALSE)</f>
        <v>3.63</v>
      </c>
      <c r="BX56" s="318">
        <f t="shared" si="26"/>
        <v>85.81</v>
      </c>
      <c r="BY56" s="319">
        <f>VLOOKUP(D56,[4]รายได้ผู้เยียมเยือนชาวไทย!$C$6:$N$82,10,FALSE)</f>
        <v>92.66</v>
      </c>
      <c r="BZ56" s="319">
        <f>VLOOKUP(D56,[4]รายได้ผู้เยียมเยือนชาวต่างชาติ!$C$6:$N$82,10,FALSE)</f>
        <v>4.2</v>
      </c>
      <c r="CA56" s="319">
        <f t="shared" si="27"/>
        <v>96.86</v>
      </c>
      <c r="CB56" s="318">
        <f>VLOOKUP(D56,[4]รายได้ผู้เยียมเยือนชาวไทย!$C$6:$N$82,11,FALSE)</f>
        <v>80.58</v>
      </c>
      <c r="CC56" s="318">
        <f>VLOOKUP(D56,[4]รายได้ผู้เยียมเยือนชาวต่างชาติ!$C$6:$N$82,11,FALSE)</f>
        <v>3.77</v>
      </c>
      <c r="CD56" s="318">
        <f t="shared" si="28"/>
        <v>84.35</v>
      </c>
      <c r="CE56" s="318">
        <f>VLOOKUP(D56,[4]รายได้ผู้เยียมเยือนชาวไทย!$C$6:$N$82,12,FALSE)</f>
        <v>37.82</v>
      </c>
      <c r="CF56" s="318">
        <f>VLOOKUP(D56,[4]รายได้ผู้เยียมเยือนชาวต่างชาติ!$C$6:$N$82,12,FALSE)</f>
        <v>1.86</v>
      </c>
      <c r="CG56" s="318">
        <f t="shared" si="29"/>
        <v>39.68</v>
      </c>
      <c r="CH56" s="318">
        <f>VLOOKUP(D56,'[5]สถิติท่องเที่ยวฯ ส.ค. 60R2 '!$B$5:$X$88,20,FALSE)</f>
        <v>34.42</v>
      </c>
      <c r="CI56" s="318">
        <f>VLOOKUP(D56,'[5]สถิติท่องเที่ยวฯ ส.ค. 60R2 '!$B$5:$X$88,23,FALSE)</f>
        <v>1.57</v>
      </c>
      <c r="CJ56" s="318">
        <f t="shared" si="30"/>
        <v>35.99</v>
      </c>
      <c r="CK56" s="318">
        <f>VLOOKUP(D56,'[6]สถิติท่องเที่ยวฯ ก.ย. 60R1 '!$B$5:$W$88,20,FALSE)</f>
        <v>33.72</v>
      </c>
      <c r="CL56" s="318">
        <f>VLOOKUP(D56,'[6]สถิติท่องเที่ยวฯ ก.ย. 60R1 '!$B$5:$X$88,23,FALSE)</f>
        <v>1.61</v>
      </c>
      <c r="CM56" s="318">
        <f t="shared" si="31"/>
        <v>35.33</v>
      </c>
      <c r="CN56" s="320">
        <f t="shared" si="32"/>
        <v>683.44</v>
      </c>
      <c r="CO56" s="321">
        <f t="shared" si="33"/>
        <v>7.1306528724821892</v>
      </c>
    </row>
    <row r="57" spans="1:93" ht="41.25" customHeight="1">
      <c r="A57" s="300">
        <v>47</v>
      </c>
      <c r="B57" s="300" t="s">
        <v>149</v>
      </c>
      <c r="C57" s="322" t="s">
        <v>150</v>
      </c>
      <c r="D57" s="303" t="str">
        <f t="shared" si="5"/>
        <v>ยะลา</v>
      </c>
      <c r="E57" s="264" t="s">
        <v>113</v>
      </c>
      <c r="F57" s="304">
        <v>2402.2400000000002</v>
      </c>
      <c r="G57" s="304">
        <v>3141.5550139149555</v>
      </c>
      <c r="H57" s="304">
        <v>3574.9340223193312</v>
      </c>
      <c r="I57" s="305">
        <v>3866.642021625551</v>
      </c>
      <c r="J57" s="306">
        <f t="shared" si="34"/>
        <v>0.30776067916401156</v>
      </c>
      <c r="K57" s="306">
        <f t="shared" si="34"/>
        <v>0.13795047563541019</v>
      </c>
      <c r="L57" s="306">
        <f t="shared" si="34"/>
        <v>8.159814908051552E-2</v>
      </c>
      <c r="M57" s="307">
        <f t="shared" si="1"/>
        <v>0.17576976795997909</v>
      </c>
      <c r="N57" s="306">
        <f t="shared" si="2"/>
        <v>0.1</v>
      </c>
      <c r="O57" s="305">
        <v>0</v>
      </c>
      <c r="P57" s="305">
        <v>0</v>
      </c>
      <c r="Q57" s="305">
        <v>0</v>
      </c>
      <c r="R57" s="305">
        <v>0</v>
      </c>
      <c r="S57" s="305"/>
      <c r="T57" s="306">
        <f t="shared" si="3"/>
        <v>0.1</v>
      </c>
      <c r="U57" s="308">
        <f>VLOOKUP(D57,[1]รายได้ชาวไทย!A$4:Z$87,26,FALSE)</f>
        <v>98.72</v>
      </c>
      <c r="V57" s="308">
        <f>VLOOKUP(D57,[1]รายได้ชาวต่างประเทศ!$A$4:$Z$87,26,FALSE)</f>
        <v>580.49</v>
      </c>
      <c r="W57" s="308">
        <f t="shared" si="6"/>
        <v>679.21</v>
      </c>
      <c r="X57" s="308">
        <f>VLOOKUP(D57,[1]รายได้ชาวไทย!$A$4:$S$87,4,FALSE)</f>
        <v>78.070000000000007</v>
      </c>
      <c r="Y57" s="308">
        <f>VLOOKUP(D57,[1]รายได้ชาวต่างประเทศ!$A$4:$Z$87,4,FALSE)</f>
        <v>424.24</v>
      </c>
      <c r="Z57" s="308">
        <f t="shared" si="7"/>
        <v>502.31</v>
      </c>
      <c r="AA57" s="308">
        <f>VLOOKUP(D57,[1]รายได้ชาวไทย!$A$4:$S$87,11,FALSE)</f>
        <v>48.620000000000012</v>
      </c>
      <c r="AB57" s="308">
        <f>VLOOKUP(D57,[1]รายได้ชาวต่างประเทศ!$A$4:$Z$87,11,FALSE)</f>
        <v>611.0100000000001</v>
      </c>
      <c r="AC57" s="308">
        <f t="shared" si="8"/>
        <v>659.63000000000011</v>
      </c>
      <c r="AD57" s="308">
        <f>VLOOKUP(D57,[1]รายได้ชาวไทย!$A$4:$S$87,18,FALSE)</f>
        <v>153</v>
      </c>
      <c r="AE57" s="308">
        <f>VLOOKUP(D57,[1]รายได้ชาวต่างประเทศ!$A$4:$Z$87,18,FALSE)</f>
        <v>500.74999999999994</v>
      </c>
      <c r="AF57" s="308">
        <f t="shared" si="9"/>
        <v>653.75</v>
      </c>
      <c r="AG57" s="309">
        <f t="shared" si="10"/>
        <v>2494.9</v>
      </c>
      <c r="AH57" s="310">
        <f>VLOOKUP(D57,[2]รายได้!$B$6:$Y$83,21,FALSE)</f>
        <v>109.25999999999999</v>
      </c>
      <c r="AI57" s="310">
        <f>VLOOKUP(D57,[2]รายได้!$B$6:$Y$83,24,FALSE)</f>
        <v>594.74</v>
      </c>
      <c r="AJ57" s="310">
        <f t="shared" si="11"/>
        <v>704</v>
      </c>
      <c r="AK57" s="311">
        <f>VLOOKUP(D57,[3]Revenue_59!$A$4:$C$85,3,FALSE)</f>
        <v>85.08</v>
      </c>
      <c r="AL57" s="311">
        <f>VLOOKUP(D57,[3]Revenue_59!$A$4:$F$86,6,FALSE)</f>
        <v>449.18</v>
      </c>
      <c r="AM57" s="311">
        <f t="shared" si="12"/>
        <v>534.26</v>
      </c>
      <c r="AN57" s="310">
        <f>VLOOKUP(D57,[3]Revenue_59!$A$4:$L$86,9,FALSE)</f>
        <v>53.24</v>
      </c>
      <c r="AO57" s="310">
        <f>VLOOKUP(D57,[3]Revenue_59!$A$4:$L$86,12,FALSE)</f>
        <v>657.1099999999999</v>
      </c>
      <c r="AP57" s="310">
        <f t="shared" si="13"/>
        <v>710.34999999999991</v>
      </c>
      <c r="AQ57" s="311">
        <f>VLOOKUP(D57,[3]Revenue_59!$A$4:$R$86,15,FALSE)</f>
        <v>164.93</v>
      </c>
      <c r="AR57" s="311">
        <f>VLOOKUP(D57,[3]Revenue_59!$A$4:$R$86,18,FALSE)</f>
        <v>535.57000000000005</v>
      </c>
      <c r="AS57" s="311">
        <f t="shared" si="14"/>
        <v>700.5</v>
      </c>
      <c r="AT57" s="312">
        <f t="shared" si="15"/>
        <v>2649.1099999999997</v>
      </c>
      <c r="AU57" s="313">
        <f t="shared" si="35"/>
        <v>6.1810092588881149</v>
      </c>
      <c r="AV57" s="314">
        <f>VLOOKUP(D57,[3]Revenue_59!$A$4:$X$85,21,FALSE)</f>
        <v>130.89000000000001</v>
      </c>
      <c r="AW57" s="314">
        <f>VLOOKUP(D57,[3]Revenue_59!$A$4:$X$85,24,FALSE)</f>
        <v>653.28000000000009</v>
      </c>
      <c r="AX57" s="314">
        <f t="shared" si="16"/>
        <v>784.17000000000007</v>
      </c>
      <c r="AY57" s="315">
        <f>VLOOKUP(D57,[3]Revenue_59!$A$4:$F$86,2,FALSE)</f>
        <v>92.830000000000013</v>
      </c>
      <c r="AZ57" s="315">
        <f>VLOOKUP(D57,[3]Revenue_59!$A$4:$F$86,5,FALSE)</f>
        <v>497.05999999999995</v>
      </c>
      <c r="BA57" s="315">
        <f t="shared" si="17"/>
        <v>589.89</v>
      </c>
      <c r="BB57" s="314">
        <f>VLOOKUP(D57,[3]Revenue_59!$A$4:$K$85,8,FALSE)</f>
        <v>56.15</v>
      </c>
      <c r="BC57" s="314">
        <f>VLOOKUP(D57,[3]Revenue_59!$A$4:$K$85,11,FALSE)</f>
        <v>687.51</v>
      </c>
      <c r="BD57" s="314">
        <f t="shared" si="18"/>
        <v>743.66</v>
      </c>
      <c r="BE57" s="315">
        <f>VLOOKUP(D57,[3]Revenue_59!$A$4:$Q$85,14,FALSE)</f>
        <v>181.94</v>
      </c>
      <c r="BF57" s="315">
        <f>VLOOKUP(D57,[3]Revenue_59!$A$4:$Q$85,17,FALSE)</f>
        <v>575.66000000000008</v>
      </c>
      <c r="BG57" s="315">
        <f t="shared" si="19"/>
        <v>757.60000000000014</v>
      </c>
      <c r="BH57" s="316">
        <f t="shared" si="20"/>
        <v>2875.3199999999997</v>
      </c>
      <c r="BI57" s="317">
        <f t="shared" si="21"/>
        <v>8.5390942618464329</v>
      </c>
      <c r="BJ57" s="318">
        <f>VLOOKUP(D57,[4]รายได้ผู้เยียมเยือนชาวไทย!$C$6:$G$82,3,FALSE)</f>
        <v>136.46</v>
      </c>
      <c r="BK57" s="318">
        <f>VLOOKUP(D57,[4]รายได้ผู้เยียมเยือนชาวต่างชาติ!$C$6:$G$82,3,FALSE)</f>
        <v>658.68</v>
      </c>
      <c r="BL57" s="318">
        <f t="shared" si="22"/>
        <v>795.14</v>
      </c>
      <c r="BM57" s="319">
        <f>VLOOKUP(D57,[4]รายได้ผู้เยียมเยือนชาวไทย!$C$6:$N$82,6,FALSE)</f>
        <v>34.869999999999997</v>
      </c>
      <c r="BN57" s="319">
        <f>VLOOKUP(D57,[4]รายได้ผู้เยียมเยือนชาวต่างชาติ!$C$6:$N$82,6,FALSE)</f>
        <v>179.48</v>
      </c>
      <c r="BO57" s="319">
        <f t="shared" si="23"/>
        <v>214.35</v>
      </c>
      <c r="BP57" s="318">
        <f>VLOOKUP(D57,[4]รายได้ผู้เยียมเยือนชาวไทย!$C$6:$N$82,7,FALSE)</f>
        <v>36.53</v>
      </c>
      <c r="BQ57" s="318">
        <f>VLOOKUP(D57,[4]รายได้ผู้เยียมเยือนชาวต่างชาติ!$C$6:$N$82,7,FALSE)</f>
        <v>171.67</v>
      </c>
      <c r="BR57" s="318">
        <f t="shared" si="24"/>
        <v>208.2</v>
      </c>
      <c r="BS57" s="319">
        <f>VLOOKUP(D57,[4]รายได้ผู้เยียมเยือนชาวไทย!$C$6:$N$82,8,FALSE)</f>
        <v>27.11</v>
      </c>
      <c r="BT57" s="319">
        <f>VLOOKUP(D57,[4]รายได้ผู้เยียมเยือนชาวต่างชาติ!$C$6:$N$82,8,FALSE)</f>
        <v>181.3</v>
      </c>
      <c r="BU57" s="319">
        <f t="shared" si="25"/>
        <v>208.41000000000003</v>
      </c>
      <c r="BV57" s="318">
        <f>VLOOKUP(D57,[4]รายได้ผู้เยียมเยือนชาวไทย!$C$6:$N$82,9,FALSE)</f>
        <v>24.91</v>
      </c>
      <c r="BW57" s="318">
        <f>VLOOKUP(D57,[4]รายได้ผู้เยียมเยือนชาวต่างชาติ!$C$6:$N$82,9,FALSE)</f>
        <v>262.97000000000003</v>
      </c>
      <c r="BX57" s="318">
        <f t="shared" si="26"/>
        <v>287.88000000000005</v>
      </c>
      <c r="BY57" s="319">
        <f>VLOOKUP(D57,[4]รายได้ผู้เยียมเยือนชาวไทย!$C$6:$N$82,10,FALSE)</f>
        <v>22.88</v>
      </c>
      <c r="BZ57" s="319">
        <f>VLOOKUP(D57,[4]รายได้ผู้เยียมเยือนชาวต่างชาติ!$C$6:$N$82,10,FALSE)</f>
        <v>256.97000000000003</v>
      </c>
      <c r="CA57" s="319">
        <f t="shared" si="27"/>
        <v>279.85000000000002</v>
      </c>
      <c r="CB57" s="318">
        <f>VLOOKUP(D57,[4]รายได้ผู้เยียมเยือนชาวไทย!$C$6:$N$82,11,FALSE)</f>
        <v>13.06</v>
      </c>
      <c r="CC57" s="318">
        <f>VLOOKUP(D57,[4]รายได้ผู้เยียมเยือนชาวต่างชาติ!$C$6:$N$82,11,FALSE)</f>
        <v>258.02999999999997</v>
      </c>
      <c r="CD57" s="318">
        <f t="shared" si="28"/>
        <v>271.08999999999997</v>
      </c>
      <c r="CE57" s="318">
        <f>VLOOKUP(D57,[4]รายได้ผู้เยียมเยือนชาวไทย!$C$6:$N$82,12,FALSE)</f>
        <v>65.510000000000005</v>
      </c>
      <c r="CF57" s="318">
        <f>VLOOKUP(D57,[4]รายได้ผู้เยียมเยือนชาวต่างชาติ!$C$6:$N$82,12,FALSE)</f>
        <v>208.59</v>
      </c>
      <c r="CG57" s="318">
        <f t="shared" si="29"/>
        <v>274.10000000000002</v>
      </c>
      <c r="CH57" s="318">
        <f>VLOOKUP(D57,'[5]สถิติท่องเที่ยวฯ ส.ค. 60R2 '!$B$5:$X$88,20,FALSE)</f>
        <v>85.44</v>
      </c>
      <c r="CI57" s="318">
        <f>VLOOKUP(D57,'[5]สถิติท่องเที่ยวฯ ส.ค. 60R2 '!$B$5:$X$88,23,FALSE)</f>
        <v>222.08</v>
      </c>
      <c r="CJ57" s="318">
        <f t="shared" si="30"/>
        <v>307.52</v>
      </c>
      <c r="CK57" s="318">
        <f>VLOOKUP(D57,'[6]สถิติท่องเที่ยวฯ ก.ย. 60R1 '!$B$5:$W$88,20,FALSE)</f>
        <v>52.72</v>
      </c>
      <c r="CL57" s="318">
        <f>VLOOKUP(D57,'[6]สถิติท่องเที่ยวฯ ก.ย. 60R1 '!$B$5:$X$88,23,FALSE)</f>
        <v>210.05</v>
      </c>
      <c r="CM57" s="318">
        <f t="shared" si="31"/>
        <v>262.77</v>
      </c>
      <c r="CN57" s="320">
        <f t="shared" si="32"/>
        <v>3109.3100000000004</v>
      </c>
      <c r="CO57" s="321">
        <f t="shared" si="33"/>
        <v>8.1378768276226889</v>
      </c>
    </row>
    <row r="58" spans="1:93" ht="41.25" customHeight="1">
      <c r="A58" s="300">
        <v>48</v>
      </c>
      <c r="B58" s="300" t="s">
        <v>151</v>
      </c>
      <c r="C58" s="322" t="s">
        <v>152</v>
      </c>
      <c r="D58" s="303" t="str">
        <f t="shared" si="5"/>
        <v>ร้อยเอ็ด</v>
      </c>
      <c r="E58" s="264" t="s">
        <v>66</v>
      </c>
      <c r="F58" s="304">
        <v>893.51</v>
      </c>
      <c r="G58" s="304">
        <v>925.47262807649679</v>
      </c>
      <c r="H58" s="304">
        <v>998.39171422893912</v>
      </c>
      <c r="I58" s="305">
        <v>1320.6760082607229</v>
      </c>
      <c r="J58" s="306">
        <f t="shared" ref="J58:L86" si="36">(G58-F58)/F58</f>
        <v>3.5771986968804827E-2</v>
      </c>
      <c r="K58" s="306">
        <f t="shared" si="36"/>
        <v>7.8791186189911891E-2</v>
      </c>
      <c r="L58" s="306">
        <f t="shared" si="36"/>
        <v>0.3228034542340778</v>
      </c>
      <c r="M58" s="307">
        <f t="shared" si="1"/>
        <v>0.14578887579759817</v>
      </c>
      <c r="N58" s="306">
        <f t="shared" si="2"/>
        <v>0.1</v>
      </c>
      <c r="O58" s="305">
        <v>0</v>
      </c>
      <c r="P58" s="305">
        <v>0</v>
      </c>
      <c r="Q58" s="305">
        <v>0</v>
      </c>
      <c r="R58" s="305">
        <v>0</v>
      </c>
      <c r="S58" s="305"/>
      <c r="T58" s="306">
        <f t="shared" si="3"/>
        <v>0.1</v>
      </c>
      <c r="U58" s="308">
        <f>VLOOKUP(D58,[1]รายได้ชาวไทย!A$4:Z$87,26,FALSE)</f>
        <v>319.60000000000002</v>
      </c>
      <c r="V58" s="308">
        <f>VLOOKUP(D58,[1]รายได้ชาวต่างประเทศ!$A$4:$Z$87,26,FALSE)</f>
        <v>1.6800000000000004</v>
      </c>
      <c r="W58" s="308">
        <f t="shared" si="6"/>
        <v>321.28000000000003</v>
      </c>
      <c r="X58" s="308">
        <f>VLOOKUP(D58,[1]รายได้ชาวไทย!$A$4:$S$87,4,FALSE)</f>
        <v>172.07</v>
      </c>
      <c r="Y58" s="308">
        <f>VLOOKUP(D58,[1]รายได้ชาวต่างประเทศ!$A$4:$Z$87,4,FALSE)</f>
        <v>2.8600000000000003</v>
      </c>
      <c r="Z58" s="308">
        <f t="shared" si="7"/>
        <v>174.93</v>
      </c>
      <c r="AA58" s="308">
        <f>VLOOKUP(D58,[1]รายได้ชาวไทย!$A$4:$S$87,11,FALSE)</f>
        <v>198.87</v>
      </c>
      <c r="AB58" s="308">
        <f>VLOOKUP(D58,[1]รายได้ชาวต่างประเทศ!$A$4:$Z$87,11,FALSE)</f>
        <v>2.9200000000000004</v>
      </c>
      <c r="AC58" s="308">
        <f t="shared" si="8"/>
        <v>201.79</v>
      </c>
      <c r="AD58" s="308">
        <f>VLOOKUP(D58,[1]รายได้ชาวไทย!$A$4:$S$87,18,FALSE)</f>
        <v>229.5</v>
      </c>
      <c r="AE58" s="308">
        <f>VLOOKUP(D58,[1]รายได้ชาวต่างประเทศ!$A$4:$Z$87,18,FALSE)</f>
        <v>0.98</v>
      </c>
      <c r="AF58" s="308">
        <f t="shared" si="9"/>
        <v>230.48</v>
      </c>
      <c r="AG58" s="309">
        <f t="shared" si="10"/>
        <v>928.48</v>
      </c>
      <c r="AH58" s="310">
        <f>VLOOKUP(D58,[2]รายได้!$B$6:$Y$83,21,FALSE)</f>
        <v>334</v>
      </c>
      <c r="AI58" s="310">
        <f>VLOOKUP(D58,[2]รายได้!$B$6:$Y$83,24,FALSE)</f>
        <v>1.7900000000000003</v>
      </c>
      <c r="AJ58" s="310">
        <f t="shared" si="11"/>
        <v>335.79</v>
      </c>
      <c r="AK58" s="311">
        <f>VLOOKUP(D58,[3]Revenue_59!$A$4:$C$85,3,FALSE)</f>
        <v>181.71</v>
      </c>
      <c r="AL58" s="311">
        <f>VLOOKUP(D58,[3]Revenue_59!$A$4:$F$86,6,FALSE)</f>
        <v>2.87</v>
      </c>
      <c r="AM58" s="311">
        <f t="shared" si="12"/>
        <v>184.58</v>
      </c>
      <c r="AN58" s="310">
        <f>VLOOKUP(D58,[3]Revenue_59!$A$4:$L$86,9,FALSE)</f>
        <v>221.92</v>
      </c>
      <c r="AO58" s="310">
        <f>VLOOKUP(D58,[3]Revenue_59!$A$4:$L$86,12,FALSE)</f>
        <v>3.36</v>
      </c>
      <c r="AP58" s="310">
        <f t="shared" si="13"/>
        <v>225.28</v>
      </c>
      <c r="AQ58" s="311">
        <f>VLOOKUP(D58,[3]Revenue_59!$A$4:$R$86,15,FALSE)</f>
        <v>247.81</v>
      </c>
      <c r="AR58" s="311">
        <f>VLOOKUP(D58,[3]Revenue_59!$A$4:$R$86,18,FALSE)</f>
        <v>1.1400000000000001</v>
      </c>
      <c r="AS58" s="311">
        <f t="shared" si="14"/>
        <v>248.95</v>
      </c>
      <c r="AT58" s="312">
        <f t="shared" si="15"/>
        <v>994.59999999999991</v>
      </c>
      <c r="AU58" s="313">
        <f t="shared" si="35"/>
        <v>7.1213165603997819</v>
      </c>
      <c r="AV58" s="314">
        <f>VLOOKUP(D58,[3]Revenue_59!$A$4:$X$85,21,FALSE)</f>
        <v>349.06</v>
      </c>
      <c r="AW58" s="314">
        <f>VLOOKUP(D58,[3]Revenue_59!$A$4:$X$85,24,FALSE)</f>
        <v>1.8700000000000003</v>
      </c>
      <c r="AX58" s="314">
        <f t="shared" si="16"/>
        <v>350.93</v>
      </c>
      <c r="AY58" s="315">
        <f>VLOOKUP(D58,[3]Revenue_59!$A$4:$F$86,2,FALSE)</f>
        <v>254.16000000000003</v>
      </c>
      <c r="AZ58" s="315">
        <f>VLOOKUP(D58,[3]Revenue_59!$A$4:$F$86,5,FALSE)</f>
        <v>4.1000000000000005</v>
      </c>
      <c r="BA58" s="315">
        <f t="shared" si="17"/>
        <v>258.26000000000005</v>
      </c>
      <c r="BB58" s="314">
        <f>VLOOKUP(D58,[3]Revenue_59!$A$4:$K$85,8,FALSE)</f>
        <v>298.12000000000006</v>
      </c>
      <c r="BC58" s="314">
        <f>VLOOKUP(D58,[3]Revenue_59!$A$4:$K$85,11,FALSE)</f>
        <v>3.9900000000000007</v>
      </c>
      <c r="BD58" s="314">
        <f t="shared" si="18"/>
        <v>302.11000000000007</v>
      </c>
      <c r="BE58" s="315">
        <f>VLOOKUP(D58,[3]Revenue_59!$A$4:$Q$85,14,FALSE)</f>
        <v>320.76000000000005</v>
      </c>
      <c r="BF58" s="315">
        <f>VLOOKUP(D58,[3]Revenue_59!$A$4:$Q$85,17,FALSE)</f>
        <v>1.3299999999999998</v>
      </c>
      <c r="BG58" s="315">
        <f t="shared" si="19"/>
        <v>322.09000000000003</v>
      </c>
      <c r="BH58" s="316">
        <f t="shared" si="20"/>
        <v>1233.3900000000003</v>
      </c>
      <c r="BI58" s="317">
        <f t="shared" si="21"/>
        <v>24.008646692137585</v>
      </c>
      <c r="BJ58" s="318">
        <f>VLOOKUP(D58,[4]รายได้ผู้เยียมเยือนชาวไทย!$C$6:$G$82,3,FALSE)</f>
        <v>395.93</v>
      </c>
      <c r="BK58" s="318">
        <f>VLOOKUP(D58,[4]รายได้ผู้เยียมเยือนชาวต่างชาติ!$C$6:$G$82,3,FALSE)</f>
        <v>2.0600000000000005</v>
      </c>
      <c r="BL58" s="318">
        <f t="shared" si="22"/>
        <v>397.99</v>
      </c>
      <c r="BM58" s="319">
        <f>VLOOKUP(D58,[4]รายได้ผู้เยียมเยือนชาวไทย!$C$6:$N$82,6,FALSE)</f>
        <v>101.29</v>
      </c>
      <c r="BN58" s="319">
        <f>VLOOKUP(D58,[4]รายได้ผู้เยียมเยือนชาวต่างชาติ!$C$6:$N$82,6,FALSE)</f>
        <v>1.59</v>
      </c>
      <c r="BO58" s="319">
        <f t="shared" si="23"/>
        <v>102.88000000000001</v>
      </c>
      <c r="BP58" s="318">
        <f>VLOOKUP(D58,[4]รายได้ผู้เยียมเยือนชาวไทย!$C$6:$N$82,7,FALSE)</f>
        <v>96.4</v>
      </c>
      <c r="BQ58" s="318">
        <f>VLOOKUP(D58,[4]รายได้ผู้เยียมเยือนชาวต่างชาติ!$C$6:$N$82,7,FALSE)</f>
        <v>1.86</v>
      </c>
      <c r="BR58" s="318">
        <f t="shared" si="24"/>
        <v>98.26</v>
      </c>
      <c r="BS58" s="319">
        <f>VLOOKUP(D58,[4]รายได้ผู้เยียมเยือนชาวไทย!$C$6:$N$82,8,FALSE)</f>
        <v>76.48</v>
      </c>
      <c r="BT58" s="319">
        <f>VLOOKUP(D58,[4]รายได้ผู้เยียมเยือนชาวต่างชาติ!$C$6:$N$82,8,FALSE)</f>
        <v>0.93</v>
      </c>
      <c r="BU58" s="319">
        <f t="shared" si="25"/>
        <v>77.410000000000011</v>
      </c>
      <c r="BV58" s="318">
        <f>VLOOKUP(D58,[4]รายได้ผู้เยียมเยือนชาวไทย!$C$6:$N$82,9,FALSE)</f>
        <v>105.88</v>
      </c>
      <c r="BW58" s="318">
        <f>VLOOKUP(D58,[4]รายได้ผู้เยียมเยือนชาวต่างชาติ!$C$6:$N$82,9,FALSE)</f>
        <v>1.51</v>
      </c>
      <c r="BX58" s="318">
        <f t="shared" si="26"/>
        <v>107.39</v>
      </c>
      <c r="BY58" s="319">
        <f>VLOOKUP(D58,[4]รายได้ผู้เยียมเยือนชาวไทย!$C$6:$N$82,10,FALSE)</f>
        <v>97.87</v>
      </c>
      <c r="BZ58" s="319">
        <f>VLOOKUP(D58,[4]รายได้ผู้เยียมเยือนชาวต่างชาติ!$C$6:$N$82,10,FALSE)</f>
        <v>1.39</v>
      </c>
      <c r="CA58" s="319">
        <f t="shared" si="27"/>
        <v>99.26</v>
      </c>
      <c r="CB58" s="318">
        <f>VLOOKUP(D58,[4]รายได้ผู้เยียมเยือนชาวไทย!$C$6:$N$82,11,FALSE)</f>
        <v>104.15</v>
      </c>
      <c r="CC58" s="318">
        <f>VLOOKUP(D58,[4]รายได้ผู้เยียมเยือนชาวต่างชาติ!$C$6:$N$82,11,FALSE)</f>
        <v>1.22</v>
      </c>
      <c r="CD58" s="318">
        <f t="shared" si="28"/>
        <v>105.37</v>
      </c>
      <c r="CE58" s="318">
        <f>VLOOKUP(D58,[4]รายได้ผู้เยียมเยือนชาวไทย!$C$6:$N$82,12,FALSE)</f>
        <v>104.79</v>
      </c>
      <c r="CF58" s="318">
        <f>VLOOKUP(D58,[4]รายได้ผู้เยียมเยือนชาวต่างชาติ!$C$6:$N$82,12,FALSE)</f>
        <v>0.49</v>
      </c>
      <c r="CG58" s="318">
        <f t="shared" si="29"/>
        <v>105.28</v>
      </c>
      <c r="CH58" s="318">
        <f>VLOOKUP(D58,'[5]สถิติท่องเที่ยวฯ ส.ค. 60R2 '!$B$5:$X$88,20,FALSE)</f>
        <v>116.5</v>
      </c>
      <c r="CI58" s="318">
        <f>VLOOKUP(D58,'[5]สถิติท่องเที่ยวฯ ส.ค. 60R2 '!$B$5:$X$88,23,FALSE)</f>
        <v>0.5</v>
      </c>
      <c r="CJ58" s="318">
        <f t="shared" si="30"/>
        <v>117</v>
      </c>
      <c r="CK58" s="318">
        <f>VLOOKUP(D58,'[6]สถิติท่องเที่ยวฯ ก.ย. 60R1 '!$B$5:$W$88,20,FALSE)</f>
        <v>108.51</v>
      </c>
      <c r="CL58" s="318">
        <f>VLOOKUP(D58,'[6]สถิติท่องเที่ยวฯ ก.ย. 60R1 '!$B$5:$X$88,23,FALSE)</f>
        <v>0.39</v>
      </c>
      <c r="CM58" s="318">
        <f t="shared" si="31"/>
        <v>108.9</v>
      </c>
      <c r="CN58" s="320">
        <f t="shared" si="32"/>
        <v>1319.74</v>
      </c>
      <c r="CO58" s="321">
        <f t="shared" si="33"/>
        <v>7.0010296824199694</v>
      </c>
    </row>
    <row r="59" spans="1:93" ht="41.25" customHeight="1">
      <c r="A59" s="300">
        <v>49</v>
      </c>
      <c r="B59" s="300" t="s">
        <v>153</v>
      </c>
      <c r="C59" s="322" t="s">
        <v>154</v>
      </c>
      <c r="D59" s="303" t="str">
        <f t="shared" si="5"/>
        <v>ระนอง</v>
      </c>
      <c r="E59" s="264" t="s">
        <v>60</v>
      </c>
      <c r="F59" s="304">
        <v>3096.58</v>
      </c>
      <c r="G59" s="304">
        <v>3284.1010602939141</v>
      </c>
      <c r="H59" s="304">
        <v>3746.827923920237</v>
      </c>
      <c r="I59" s="305">
        <v>4072.8209048468325</v>
      </c>
      <c r="J59" s="306">
        <f t="shared" si="36"/>
        <v>6.0557473178123662E-2</v>
      </c>
      <c r="K59" s="306">
        <f t="shared" si="36"/>
        <v>0.14089909388626143</v>
      </c>
      <c r="L59" s="306">
        <f t="shared" si="36"/>
        <v>8.7005058023992471E-2</v>
      </c>
      <c r="M59" s="307">
        <f t="shared" si="1"/>
        <v>9.6153875029459199E-2</v>
      </c>
      <c r="N59" s="306">
        <f t="shared" si="2"/>
        <v>9.6153875029459199E-2</v>
      </c>
      <c r="O59" s="305">
        <v>0</v>
      </c>
      <c r="P59" s="305">
        <v>0</v>
      </c>
      <c r="Q59" s="306">
        <v>1.4999999999999999E-2</v>
      </c>
      <c r="R59" s="305">
        <v>0</v>
      </c>
      <c r="S59" s="305"/>
      <c r="T59" s="306">
        <f t="shared" si="3"/>
        <v>0.1111538750294592</v>
      </c>
      <c r="U59" s="308">
        <f>VLOOKUP(D59,[1]รายได้ชาวไทย!A$4:Z$87,26,FALSE)</f>
        <v>632.35</v>
      </c>
      <c r="V59" s="308">
        <f>VLOOKUP(D59,[1]รายได้ชาวต่างประเทศ!$A$4:$Z$87,26,FALSE)</f>
        <v>46.03</v>
      </c>
      <c r="W59" s="308">
        <f t="shared" si="6"/>
        <v>678.38</v>
      </c>
      <c r="X59" s="308">
        <f>VLOOKUP(D59,[1]รายได้ชาวไทย!$A$4:$S$87,4,FALSE)</f>
        <v>698.72</v>
      </c>
      <c r="Y59" s="308">
        <f>VLOOKUP(D59,[1]รายได้ชาวต่างประเทศ!$A$4:$Z$87,4,FALSE)</f>
        <v>91.25</v>
      </c>
      <c r="Z59" s="308">
        <f t="shared" si="7"/>
        <v>789.97</v>
      </c>
      <c r="AA59" s="308">
        <f>VLOOKUP(D59,[1]รายได้ชาวไทย!$A$4:$S$87,11,FALSE)</f>
        <v>854.24</v>
      </c>
      <c r="AB59" s="308">
        <f>VLOOKUP(D59,[1]รายได้ชาวต่างประเทศ!$A$4:$Z$87,11,FALSE)</f>
        <v>60.919999999999995</v>
      </c>
      <c r="AC59" s="308">
        <f t="shared" si="8"/>
        <v>915.16</v>
      </c>
      <c r="AD59" s="308">
        <f>VLOOKUP(D59,[1]รายได้ชาวไทย!$A$4:$S$87,18,FALSE)</f>
        <v>813.57999999999993</v>
      </c>
      <c r="AE59" s="308">
        <f>VLOOKUP(D59,[1]รายได้ชาวต่างประเทศ!$A$4:$Z$87,18,FALSE)</f>
        <v>75.25</v>
      </c>
      <c r="AF59" s="308">
        <f t="shared" si="9"/>
        <v>888.82999999999993</v>
      </c>
      <c r="AG59" s="309">
        <f t="shared" si="10"/>
        <v>3272.3399999999997</v>
      </c>
      <c r="AH59" s="310">
        <f>VLOOKUP(D59,[2]รายได้!$B$6:$Y$83,21,FALSE)</f>
        <v>681.64</v>
      </c>
      <c r="AI59" s="310">
        <f>VLOOKUP(D59,[2]รายได้!$B$6:$Y$83,24,FALSE)</f>
        <v>46.96</v>
      </c>
      <c r="AJ59" s="310">
        <f t="shared" si="11"/>
        <v>728.6</v>
      </c>
      <c r="AK59" s="311">
        <f>VLOOKUP(D59,[3]Revenue_59!$A$4:$C$85,3,FALSE)</f>
        <v>773.52000000000021</v>
      </c>
      <c r="AL59" s="311">
        <f>VLOOKUP(D59,[3]Revenue_59!$A$4:$F$86,6,FALSE)</f>
        <v>99.03</v>
      </c>
      <c r="AM59" s="311">
        <f t="shared" si="12"/>
        <v>872.55000000000018</v>
      </c>
      <c r="AN59" s="310">
        <f>VLOOKUP(D59,[3]Revenue_59!$A$4:$L$86,9,FALSE)</f>
        <v>1009.0899999999999</v>
      </c>
      <c r="AO59" s="310">
        <f>VLOOKUP(D59,[3]Revenue_59!$A$4:$L$86,12,FALSE)</f>
        <v>70.23</v>
      </c>
      <c r="AP59" s="310">
        <f t="shared" si="13"/>
        <v>1079.32</v>
      </c>
      <c r="AQ59" s="311">
        <f>VLOOKUP(D59,[3]Revenue_59!$A$4:$R$86,15,FALSE)</f>
        <v>861.93000000000006</v>
      </c>
      <c r="AR59" s="311">
        <f>VLOOKUP(D59,[3]Revenue_59!$A$4:$R$86,18,FALSE)</f>
        <v>81.28</v>
      </c>
      <c r="AS59" s="311">
        <f t="shared" si="14"/>
        <v>943.21</v>
      </c>
      <c r="AT59" s="312">
        <f t="shared" si="15"/>
        <v>3623.6800000000003</v>
      </c>
      <c r="AU59" s="313">
        <f t="shared" si="35"/>
        <v>10.736659393583816</v>
      </c>
      <c r="AV59" s="314">
        <f>VLOOKUP(D59,[3]Revenue_59!$A$4:$X$85,21,FALSE)</f>
        <v>777.37</v>
      </c>
      <c r="AW59" s="314">
        <f>VLOOKUP(D59,[3]Revenue_59!$A$4:$X$85,24,FALSE)</f>
        <v>54.250000000000007</v>
      </c>
      <c r="AX59" s="314">
        <f t="shared" si="16"/>
        <v>831.62</v>
      </c>
      <c r="AY59" s="315">
        <f>VLOOKUP(D59,[3]Revenue_59!$A$4:$F$86,2,FALSE)</f>
        <v>866.24</v>
      </c>
      <c r="AZ59" s="315">
        <f>VLOOKUP(D59,[3]Revenue_59!$A$4:$F$86,5,FALSE)</f>
        <v>105.21000000000001</v>
      </c>
      <c r="BA59" s="315">
        <f t="shared" si="17"/>
        <v>971.45</v>
      </c>
      <c r="BB59" s="314">
        <f>VLOOKUP(D59,[3]Revenue_59!$A$4:$K$85,8,FALSE)</f>
        <v>1050.1099999999999</v>
      </c>
      <c r="BC59" s="314">
        <f>VLOOKUP(D59,[3]Revenue_59!$A$4:$K$85,11,FALSE)</f>
        <v>75.02</v>
      </c>
      <c r="BD59" s="314">
        <f t="shared" si="18"/>
        <v>1125.1299999999999</v>
      </c>
      <c r="BE59" s="315">
        <f>VLOOKUP(D59,[3]Revenue_59!$A$4:$Q$85,14,FALSE)</f>
        <v>940.45999999999992</v>
      </c>
      <c r="BF59" s="315">
        <f>VLOOKUP(D59,[3]Revenue_59!$A$4:$Q$85,17,FALSE)</f>
        <v>86.09</v>
      </c>
      <c r="BG59" s="315">
        <f t="shared" si="19"/>
        <v>1026.55</v>
      </c>
      <c r="BH59" s="316">
        <f t="shared" si="20"/>
        <v>3954.75</v>
      </c>
      <c r="BI59" s="317">
        <f t="shared" si="21"/>
        <v>9.1362923878488065</v>
      </c>
      <c r="BJ59" s="318">
        <f>VLOOKUP(D59,[4]รายได้ผู้เยียมเยือนชาวไทย!$C$6:$G$82,3,FALSE)</f>
        <v>796.64</v>
      </c>
      <c r="BK59" s="318">
        <f>VLOOKUP(D59,[4]รายได้ผู้เยียมเยือนชาวต่างชาติ!$C$6:$G$82,3,FALSE)</f>
        <v>58.030000000000008</v>
      </c>
      <c r="BL59" s="318">
        <f t="shared" si="22"/>
        <v>854.67</v>
      </c>
      <c r="BM59" s="319">
        <f>VLOOKUP(D59,[4]รายได้ผู้เยียมเยือนชาวไทย!$C$6:$N$82,6,FALSE)</f>
        <v>302.94</v>
      </c>
      <c r="BN59" s="319">
        <f>VLOOKUP(D59,[4]รายได้ผู้เยียมเยือนชาวต่างชาติ!$C$6:$N$82,6,FALSE)</f>
        <v>36.17</v>
      </c>
      <c r="BO59" s="319">
        <f t="shared" si="23"/>
        <v>339.11</v>
      </c>
      <c r="BP59" s="318">
        <f>VLOOKUP(D59,[4]รายได้ผู้เยียมเยือนชาวไทย!$C$6:$N$82,7,FALSE)</f>
        <v>293.27999999999997</v>
      </c>
      <c r="BQ59" s="318">
        <f>VLOOKUP(D59,[4]รายได้ผู้เยียมเยือนชาวต่างชาติ!$C$6:$N$82,7,FALSE)</f>
        <v>39.85</v>
      </c>
      <c r="BR59" s="318">
        <f t="shared" si="24"/>
        <v>333.13</v>
      </c>
      <c r="BS59" s="319">
        <f>VLOOKUP(D59,[4]รายได้ผู้เยียมเยือนชาวไทย!$C$6:$N$82,8,FALSE)</f>
        <v>308.64</v>
      </c>
      <c r="BT59" s="319">
        <f>VLOOKUP(D59,[4]รายได้ผู้เยียมเยือนชาวต่างชาติ!$C$6:$N$82,8,FALSE)</f>
        <v>33.21</v>
      </c>
      <c r="BU59" s="319">
        <f t="shared" si="25"/>
        <v>341.84999999999997</v>
      </c>
      <c r="BV59" s="318">
        <f>VLOOKUP(D59,[4]รายได้ผู้เยียมเยือนชาวไทย!$C$6:$N$82,9,FALSE)</f>
        <v>464.09</v>
      </c>
      <c r="BW59" s="318">
        <f>VLOOKUP(D59,[4]รายได้ผู้เยียมเยือนชาวต่างชาติ!$C$6:$N$82,9,FALSE)</f>
        <v>31.36</v>
      </c>
      <c r="BX59" s="318">
        <f t="shared" si="26"/>
        <v>495.45</v>
      </c>
      <c r="BY59" s="319">
        <f>VLOOKUP(D59,[4]รายได้ผู้เยียมเยือนชาวไทย!$C$6:$N$82,10,FALSE)</f>
        <v>374.98</v>
      </c>
      <c r="BZ59" s="319">
        <f>VLOOKUP(D59,[4]รายได้ผู้เยียมเยือนชาวต่างชาติ!$C$6:$N$82,10,FALSE)</f>
        <v>24.71</v>
      </c>
      <c r="CA59" s="319">
        <f t="shared" si="27"/>
        <v>399.69</v>
      </c>
      <c r="CB59" s="318">
        <f>VLOOKUP(D59,[4]รายได้ผู้เยียมเยือนชาวไทย!$C$6:$N$82,11,FALSE)</f>
        <v>339.13</v>
      </c>
      <c r="CC59" s="318">
        <f>VLOOKUP(D59,[4]รายได้ผู้เยียมเยือนชาวต่างชาติ!$C$6:$N$82,11,FALSE)</f>
        <v>32.590000000000003</v>
      </c>
      <c r="CD59" s="318">
        <f t="shared" si="28"/>
        <v>371.72</v>
      </c>
      <c r="CE59" s="318">
        <f>VLOOKUP(D59,[4]รายได้ผู้เยียมเยือนชาวไทย!$C$6:$N$82,12,FALSE)</f>
        <v>323.33999999999997</v>
      </c>
      <c r="CF59" s="318">
        <f>VLOOKUP(D59,[4]รายได้ผู้เยียมเยือนชาวต่างชาติ!$C$6:$N$82,12,FALSE)</f>
        <v>25.29</v>
      </c>
      <c r="CG59" s="318">
        <f t="shared" si="29"/>
        <v>348.63</v>
      </c>
      <c r="CH59" s="318">
        <f>VLOOKUP(D59,'[5]สถิติท่องเที่ยวฯ ส.ค. 60R2 '!$B$5:$X$88,20,FALSE)</f>
        <v>318.88</v>
      </c>
      <c r="CI59" s="318">
        <f>VLOOKUP(D59,'[5]สถิติท่องเที่ยวฯ ส.ค. 60R2 '!$B$5:$X$88,23,FALSE)</f>
        <v>33.33</v>
      </c>
      <c r="CJ59" s="318">
        <f t="shared" si="30"/>
        <v>352.21</v>
      </c>
      <c r="CK59" s="318">
        <f>VLOOKUP(D59,'[6]สถิติท่องเที่ยวฯ ก.ย. 60R1 '!$B$5:$W$88,20,FALSE)</f>
        <v>340.98</v>
      </c>
      <c r="CL59" s="318">
        <f>VLOOKUP(D59,'[6]สถิติท่องเที่ยวฯ ก.ย. 60R1 '!$B$5:$X$88,23,FALSE)</f>
        <v>35.450000000000003</v>
      </c>
      <c r="CM59" s="318">
        <f t="shared" si="31"/>
        <v>376.43</v>
      </c>
      <c r="CN59" s="320">
        <f t="shared" si="32"/>
        <v>4212.8900000000003</v>
      </c>
      <c r="CO59" s="321">
        <f t="shared" si="33"/>
        <v>6.5273405398571418</v>
      </c>
    </row>
    <row r="60" spans="1:93" ht="41.25" customHeight="1">
      <c r="A60" s="300">
        <v>50</v>
      </c>
      <c r="B60" s="300" t="s">
        <v>155</v>
      </c>
      <c r="C60" s="322" t="s">
        <v>156</v>
      </c>
      <c r="D60" s="303" t="str">
        <f t="shared" si="5"/>
        <v>ระยอง</v>
      </c>
      <c r="E60" s="264" t="s">
        <v>74</v>
      </c>
      <c r="F60" s="304">
        <v>23101.329999999998</v>
      </c>
      <c r="G60" s="304">
        <v>25216.956621187375</v>
      </c>
      <c r="H60" s="304">
        <v>28647.129212262957</v>
      </c>
      <c r="I60" s="305">
        <v>31581.22228996965</v>
      </c>
      <c r="J60" s="306">
        <f t="shared" si="36"/>
        <v>9.1580295211893745E-2</v>
      </c>
      <c r="K60" s="306">
        <f t="shared" si="36"/>
        <v>0.13602643025501096</v>
      </c>
      <c r="L60" s="306">
        <f t="shared" si="36"/>
        <v>0.10242188862857149</v>
      </c>
      <c r="M60" s="307">
        <f t="shared" si="1"/>
        <v>0.11000953803182539</v>
      </c>
      <c r="N60" s="306">
        <f t="shared" si="2"/>
        <v>0.1</v>
      </c>
      <c r="O60" s="305">
        <v>0</v>
      </c>
      <c r="P60" s="305"/>
      <c r="Q60" s="306">
        <v>1.4999999999999999E-2</v>
      </c>
      <c r="R60" s="306">
        <v>1.4999999999999999E-2</v>
      </c>
      <c r="S60" s="324">
        <v>1.4999999999999999E-2</v>
      </c>
      <c r="T60" s="306">
        <f t="shared" si="3"/>
        <v>0.115</v>
      </c>
      <c r="U60" s="308">
        <f>VLOOKUP(D60,[1]รายได้ชาวไทย!A$4:Z$87,26,FALSE)</f>
        <v>7655.53</v>
      </c>
      <c r="V60" s="308">
        <f>VLOOKUP(D60,[1]รายได้ชาวต่างประเทศ!$A$4:$Z$87,26,FALSE)</f>
        <v>1073.29</v>
      </c>
      <c r="W60" s="308">
        <f t="shared" si="6"/>
        <v>8728.82</v>
      </c>
      <c r="X60" s="308">
        <f>VLOOKUP(D60,[1]รายได้ชาวไทย!$A$4:$S$87,4,FALSE)</f>
        <v>3688.86</v>
      </c>
      <c r="Y60" s="308">
        <f>VLOOKUP(D60,[1]รายได้ชาวต่างประเทศ!$A$4:$Z$87,4,FALSE)</f>
        <v>900.54999999999984</v>
      </c>
      <c r="Z60" s="308">
        <f t="shared" si="7"/>
        <v>4589.41</v>
      </c>
      <c r="AA60" s="308">
        <f>VLOOKUP(D60,[1]รายได้ชาวไทย!$A$4:$S$87,11,FALSE)</f>
        <v>4891.8999999999996</v>
      </c>
      <c r="AB60" s="308">
        <f>VLOOKUP(D60,[1]รายได้ชาวต่างประเทศ!$A$4:$Z$87,11,FALSE)</f>
        <v>662.43000000000006</v>
      </c>
      <c r="AC60" s="308">
        <f t="shared" si="8"/>
        <v>5554.33</v>
      </c>
      <c r="AD60" s="308">
        <f>VLOOKUP(D60,[1]รายได้ชาวไทย!$A$4:$S$87,18,FALSE)</f>
        <v>4784.4800000000005</v>
      </c>
      <c r="AE60" s="308">
        <f>VLOOKUP(D60,[1]รายได้ชาวต่างประเทศ!$A$4:$Z$87,18,FALSE)</f>
        <v>936.34999999999991</v>
      </c>
      <c r="AF60" s="308">
        <f t="shared" si="9"/>
        <v>5720.83</v>
      </c>
      <c r="AG60" s="309">
        <f t="shared" si="10"/>
        <v>24593.39</v>
      </c>
      <c r="AH60" s="310">
        <f>VLOOKUP(D60,[2]รายได้!$B$6:$Y$83,21,FALSE)</f>
        <v>8131.4</v>
      </c>
      <c r="AI60" s="310">
        <f>VLOOKUP(D60,[2]รายได้!$B$6:$Y$83,24,FALSE)</f>
        <v>1127.8799999999999</v>
      </c>
      <c r="AJ60" s="310">
        <f t="shared" si="11"/>
        <v>9259.2799999999988</v>
      </c>
      <c r="AK60" s="311">
        <f>VLOOKUP(D60,[3]Revenue_59!$A$4:$C$85,3,FALSE)</f>
        <v>4298.99</v>
      </c>
      <c r="AL60" s="311">
        <f>VLOOKUP(D60,[3]Revenue_59!$A$4:$F$86,6,FALSE)</f>
        <v>975.36</v>
      </c>
      <c r="AM60" s="311">
        <f t="shared" si="12"/>
        <v>5274.3499999999995</v>
      </c>
      <c r="AN60" s="310">
        <f>VLOOKUP(D60,[3]Revenue_59!$A$4:$L$86,9,FALSE)</f>
        <v>5701.8899999999994</v>
      </c>
      <c r="AO60" s="310">
        <f>VLOOKUP(D60,[3]Revenue_59!$A$4:$L$86,12,FALSE)</f>
        <v>711.24000000000012</v>
      </c>
      <c r="AP60" s="310">
        <f t="shared" si="13"/>
        <v>6413.1299999999992</v>
      </c>
      <c r="AQ60" s="311">
        <f>VLOOKUP(D60,[3]Revenue_59!$A$4:$R$86,15,FALSE)</f>
        <v>5072.57</v>
      </c>
      <c r="AR60" s="311">
        <f>VLOOKUP(D60,[3]Revenue_59!$A$4:$R$86,18,FALSE)</f>
        <v>1034.53</v>
      </c>
      <c r="AS60" s="311">
        <f t="shared" si="14"/>
        <v>6107.0999999999995</v>
      </c>
      <c r="AT60" s="312">
        <f t="shared" si="15"/>
        <v>27053.859999999993</v>
      </c>
      <c r="AU60" s="313">
        <f t="shared" si="35"/>
        <v>10.00459879666851</v>
      </c>
      <c r="AV60" s="314">
        <f>VLOOKUP(D60,[3]Revenue_59!$A$4:$X$85,21,FALSE)</f>
        <v>9273.34</v>
      </c>
      <c r="AW60" s="314">
        <f>VLOOKUP(D60,[3]Revenue_59!$A$4:$X$85,24,FALSE)</f>
        <v>1311.74</v>
      </c>
      <c r="AX60" s="314">
        <f t="shared" si="16"/>
        <v>10585.08</v>
      </c>
      <c r="AY60" s="315">
        <f>VLOOKUP(D60,[3]Revenue_59!$A$4:$F$86,2,FALSE)</f>
        <v>4577.6799999999994</v>
      </c>
      <c r="AZ60" s="315">
        <f>VLOOKUP(D60,[3]Revenue_59!$A$4:$F$86,5,FALSE)</f>
        <v>1000.2499999999999</v>
      </c>
      <c r="BA60" s="315">
        <f t="shared" si="17"/>
        <v>5577.9299999999994</v>
      </c>
      <c r="BB60" s="314">
        <f>VLOOKUP(D60,[3]Revenue_59!$A$4:$K$85,8,FALSE)</f>
        <v>6343.1100000000015</v>
      </c>
      <c r="BC60" s="314">
        <f>VLOOKUP(D60,[3]Revenue_59!$A$4:$K$85,11,FALSE)</f>
        <v>727.46</v>
      </c>
      <c r="BD60" s="314">
        <f t="shared" si="18"/>
        <v>7070.5700000000015</v>
      </c>
      <c r="BE60" s="315">
        <f>VLOOKUP(D60,[3]Revenue_59!$A$4:$Q$85,14,FALSE)</f>
        <v>5609.5700000000006</v>
      </c>
      <c r="BF60" s="315">
        <f>VLOOKUP(D60,[3]Revenue_59!$A$4:$Q$85,17,FALSE)</f>
        <v>1100.52</v>
      </c>
      <c r="BG60" s="315">
        <f t="shared" si="19"/>
        <v>6710.09</v>
      </c>
      <c r="BH60" s="316">
        <f t="shared" si="20"/>
        <v>29943.670000000002</v>
      </c>
      <c r="BI60" s="317">
        <f t="shared" si="21"/>
        <v>10.681692002546066</v>
      </c>
      <c r="BJ60" s="318">
        <f>VLOOKUP(D60,[4]รายได้ผู้เยียมเยือนชาวไทย!$C$6:$G$82,3,FALSE)</f>
        <v>9853.17</v>
      </c>
      <c r="BK60" s="318">
        <f>VLOOKUP(D60,[4]รายได้ผู้เยียมเยือนชาวต่างชาติ!$C$6:$G$82,3,FALSE)</f>
        <v>1402.68</v>
      </c>
      <c r="BL60" s="318">
        <f t="shared" si="22"/>
        <v>11255.85</v>
      </c>
      <c r="BM60" s="319">
        <f>VLOOKUP(D60,[4]รายได้ผู้เยียมเยือนชาวไทย!$C$6:$N$82,6,FALSE)</f>
        <v>1571.17</v>
      </c>
      <c r="BN60" s="319">
        <f>VLOOKUP(D60,[4]รายได้ผู้เยียมเยือนชาวต่างชาติ!$C$6:$N$82,6,FALSE)</f>
        <v>369.85</v>
      </c>
      <c r="BO60" s="319">
        <f t="shared" si="23"/>
        <v>1941.02</v>
      </c>
      <c r="BP60" s="318">
        <f>VLOOKUP(D60,[4]รายได้ผู้เยียมเยือนชาวไทย!$C$6:$N$82,7,FALSE)</f>
        <v>1618.94</v>
      </c>
      <c r="BQ60" s="318">
        <f>VLOOKUP(D60,[4]รายได้ผู้เยียมเยือนชาวต่างชาติ!$C$6:$N$82,7,FALSE)</f>
        <v>340.28</v>
      </c>
      <c r="BR60" s="318">
        <f t="shared" si="24"/>
        <v>1959.22</v>
      </c>
      <c r="BS60" s="319">
        <f>VLOOKUP(D60,[4]รายได้ผู้เยียมเยือนชาวไทย!$C$6:$N$82,8,FALSE)</f>
        <v>1668.6</v>
      </c>
      <c r="BT60" s="319">
        <f>VLOOKUP(D60,[4]รายได้ผู้เยียมเยือนชาวต่างชาติ!$C$6:$N$82,8,FALSE)</f>
        <v>334.56</v>
      </c>
      <c r="BU60" s="319">
        <f t="shared" si="25"/>
        <v>2003.1599999999999</v>
      </c>
      <c r="BV60" s="318">
        <f>VLOOKUP(D60,[4]รายได้ผู้เยียมเยือนชาวไทย!$C$6:$N$82,9,FALSE)</f>
        <v>2710.49</v>
      </c>
      <c r="BW60" s="318">
        <f>VLOOKUP(D60,[4]รายได้ผู้เยียมเยือนชาวต่างชาติ!$C$6:$N$82,9,FALSE)</f>
        <v>290.37</v>
      </c>
      <c r="BX60" s="318">
        <f t="shared" si="26"/>
        <v>3000.8599999999997</v>
      </c>
      <c r="BY60" s="319">
        <f>VLOOKUP(D60,[4]รายได้ผู้เยียมเยือนชาวไทย!$C$6:$N$82,10,FALSE)</f>
        <v>2279.4299999999998</v>
      </c>
      <c r="BZ60" s="319">
        <f>VLOOKUP(D60,[4]รายได้ผู้เยียมเยือนชาวต่างชาติ!$C$6:$N$82,10,FALSE)</f>
        <v>287.57</v>
      </c>
      <c r="CA60" s="319">
        <f t="shared" si="27"/>
        <v>2567</v>
      </c>
      <c r="CB60" s="318">
        <f>VLOOKUP(D60,[4]รายได้ผู้เยียมเยือนชาวไทย!$C$6:$N$82,11,FALSE)</f>
        <v>2047.3</v>
      </c>
      <c r="CC60" s="318">
        <f>VLOOKUP(D60,[4]รายได้ผู้เยียมเยือนชาวต่างชาติ!$C$6:$N$82,11,FALSE)</f>
        <v>222.52</v>
      </c>
      <c r="CD60" s="318">
        <f t="shared" si="28"/>
        <v>2269.8200000000002</v>
      </c>
      <c r="CE60" s="318">
        <f>VLOOKUP(D60,[4]รายได้ผู้เยียมเยือนชาวไทย!$C$6:$N$82,12,FALSE)</f>
        <v>2080.39</v>
      </c>
      <c r="CF60" s="318">
        <f>VLOOKUP(D60,[4]รายได้ผู้เยียมเยือนชาวต่างชาติ!$C$6:$N$82,12,FALSE)</f>
        <v>425.11</v>
      </c>
      <c r="CG60" s="318">
        <f t="shared" si="29"/>
        <v>2505.5</v>
      </c>
      <c r="CH60" s="318">
        <f>VLOOKUP(D60,'[5]สถิติท่องเที่ยวฯ ส.ค. 60R2 '!$B$5:$X$88,20,FALSE)</f>
        <v>1985.64</v>
      </c>
      <c r="CI60" s="318">
        <f>VLOOKUP(D60,'[5]สถิติท่องเที่ยวฯ ส.ค. 60R2 '!$B$5:$X$88,23,FALSE)</f>
        <v>370.79</v>
      </c>
      <c r="CJ60" s="318">
        <f t="shared" si="30"/>
        <v>2356.4300000000003</v>
      </c>
      <c r="CK60" s="318">
        <f>VLOOKUP(D60,'[6]สถิติท่องเที่ยวฯ ก.ย. 60R1 '!$B$5:$W$88,20,FALSE)</f>
        <v>1944.87</v>
      </c>
      <c r="CL60" s="318">
        <f>VLOOKUP(D60,'[6]สถิติท่องเที่ยวฯ ก.ย. 60R1 '!$B$5:$X$88,23,FALSE)</f>
        <v>432.39</v>
      </c>
      <c r="CM60" s="318">
        <f t="shared" si="31"/>
        <v>2377.2599999999998</v>
      </c>
      <c r="CN60" s="320">
        <f t="shared" si="32"/>
        <v>32236.12</v>
      </c>
      <c r="CO60" s="321">
        <f t="shared" si="33"/>
        <v>7.6558751816327026</v>
      </c>
    </row>
    <row r="61" spans="1:93" ht="41.25" customHeight="1">
      <c r="A61" s="300">
        <v>51</v>
      </c>
      <c r="B61" s="300" t="s">
        <v>157</v>
      </c>
      <c r="C61" s="322" t="s">
        <v>158</v>
      </c>
      <c r="D61" s="303" t="str">
        <f t="shared" si="5"/>
        <v>ราชบุรี</v>
      </c>
      <c r="E61" s="264" t="s">
        <v>63</v>
      </c>
      <c r="F61" s="304">
        <v>1663.34</v>
      </c>
      <c r="G61" s="304">
        <v>1825.1035170744778</v>
      </c>
      <c r="H61" s="304">
        <v>2173.7616987715705</v>
      </c>
      <c r="I61" s="305">
        <v>2659.8294613424782</v>
      </c>
      <c r="J61" s="306">
        <f t="shared" si="36"/>
        <v>9.7252225687158328E-2</v>
      </c>
      <c r="K61" s="306">
        <f t="shared" si="36"/>
        <v>0.1910347431996455</v>
      </c>
      <c r="L61" s="306">
        <f t="shared" si="36"/>
        <v>0.22360673796285618</v>
      </c>
      <c r="M61" s="307">
        <f t="shared" si="1"/>
        <v>0.17063123561655336</v>
      </c>
      <c r="N61" s="306">
        <f t="shared" si="2"/>
        <v>0.1</v>
      </c>
      <c r="O61" s="305">
        <v>0</v>
      </c>
      <c r="P61" s="306">
        <v>1.4999999999999999E-2</v>
      </c>
      <c r="Q61" s="305">
        <v>0</v>
      </c>
      <c r="R61" s="305">
        <v>0</v>
      </c>
      <c r="S61" s="305"/>
      <c r="T61" s="306">
        <f t="shared" si="3"/>
        <v>0.115</v>
      </c>
      <c r="U61" s="308">
        <f>VLOOKUP(D61,[1]รายได้ชาวไทย!A$4:Z$87,26,FALSE)</f>
        <v>484.94000000000005</v>
      </c>
      <c r="V61" s="308">
        <f>VLOOKUP(D61,[1]รายได้ชาวต่างประเทศ!$A$4:$Z$87,26,FALSE)</f>
        <v>31.249999999999996</v>
      </c>
      <c r="W61" s="308">
        <f t="shared" si="6"/>
        <v>516.19000000000005</v>
      </c>
      <c r="X61" s="308">
        <f>VLOOKUP(D61,[1]รายได้ชาวไทย!$A$4:$S$87,4,FALSE)</f>
        <v>353.29000000000008</v>
      </c>
      <c r="Y61" s="308">
        <f>VLOOKUP(D61,[1]รายได้ชาวต่างประเทศ!$A$4:$Z$87,4,FALSE)</f>
        <v>15.260000000000002</v>
      </c>
      <c r="Z61" s="308">
        <f t="shared" si="7"/>
        <v>368.55000000000007</v>
      </c>
      <c r="AA61" s="308">
        <f>VLOOKUP(D61,[1]รายได้ชาวไทย!$A$4:$S$87,11,FALSE)</f>
        <v>396.44999999999993</v>
      </c>
      <c r="AB61" s="308">
        <f>VLOOKUP(D61,[1]รายได้ชาวต่างประเทศ!$A$4:$Z$87,11,FALSE)</f>
        <v>9.27</v>
      </c>
      <c r="AC61" s="308">
        <f t="shared" si="8"/>
        <v>405.71999999999991</v>
      </c>
      <c r="AD61" s="308">
        <f>VLOOKUP(D61,[1]รายได้ชาวไทย!$A$4:$S$87,18,FALSE)</f>
        <v>533.90000000000009</v>
      </c>
      <c r="AE61" s="308">
        <f>VLOOKUP(D61,[1]รายได้ชาวต่างประเทศ!$A$4:$Z$87,18,FALSE)</f>
        <v>20.67</v>
      </c>
      <c r="AF61" s="308">
        <f t="shared" si="9"/>
        <v>554.57000000000005</v>
      </c>
      <c r="AG61" s="309">
        <f t="shared" si="10"/>
        <v>1845.0300000000002</v>
      </c>
      <c r="AH61" s="310">
        <f>VLOOKUP(D61,[2]รายได้!$B$6:$Y$83,21,FALSE)</f>
        <v>507.02</v>
      </c>
      <c r="AI61" s="310">
        <f>VLOOKUP(D61,[2]รายได้!$B$6:$Y$83,24,FALSE)</f>
        <v>32.1</v>
      </c>
      <c r="AJ61" s="310">
        <f t="shared" si="11"/>
        <v>539.12</v>
      </c>
      <c r="AK61" s="311">
        <f>VLOOKUP(D61,[3]Revenue_59!$A$4:$C$85,3,FALSE)</f>
        <v>426.93999999999994</v>
      </c>
      <c r="AL61" s="311">
        <f>VLOOKUP(D61,[3]Revenue_59!$A$4:$F$86,6,FALSE)</f>
        <v>19.009999999999998</v>
      </c>
      <c r="AM61" s="311">
        <f t="shared" si="12"/>
        <v>445.94999999999993</v>
      </c>
      <c r="AN61" s="310">
        <f>VLOOKUP(D61,[3]Revenue_59!$A$4:$L$86,9,FALSE)</f>
        <v>475.65999999999997</v>
      </c>
      <c r="AO61" s="310">
        <f>VLOOKUP(D61,[3]Revenue_59!$A$4:$L$86,12,FALSE)</f>
        <v>11.22</v>
      </c>
      <c r="AP61" s="310">
        <f t="shared" si="13"/>
        <v>486.88</v>
      </c>
      <c r="AQ61" s="311">
        <f>VLOOKUP(D61,[3]Revenue_59!$A$4:$R$86,15,FALSE)</f>
        <v>640.45000000000005</v>
      </c>
      <c r="AR61" s="311">
        <f>VLOOKUP(D61,[3]Revenue_59!$A$4:$R$86,18,FALSE)</f>
        <v>25.15</v>
      </c>
      <c r="AS61" s="311">
        <f t="shared" si="14"/>
        <v>665.6</v>
      </c>
      <c r="AT61" s="312">
        <f t="shared" si="15"/>
        <v>2137.5499999999997</v>
      </c>
      <c r="AU61" s="313">
        <f t="shared" si="35"/>
        <v>15.854484750925431</v>
      </c>
      <c r="AV61" s="314">
        <f>VLOOKUP(D61,[3]Revenue_59!$A$4:$X$85,21,FALSE)</f>
        <v>616.28</v>
      </c>
      <c r="AW61" s="314">
        <f>VLOOKUP(D61,[3]Revenue_59!$A$4:$X$85,24,FALSE)</f>
        <v>36.159999999999997</v>
      </c>
      <c r="AX61" s="314">
        <f t="shared" si="16"/>
        <v>652.43999999999994</v>
      </c>
      <c r="AY61" s="315">
        <f>VLOOKUP(D61,[3]Revenue_59!$A$4:$F$86,2,FALSE)</f>
        <v>564.73</v>
      </c>
      <c r="AZ61" s="315">
        <f>VLOOKUP(D61,[3]Revenue_59!$A$4:$F$86,5,FALSE)</f>
        <v>23.44</v>
      </c>
      <c r="BA61" s="315">
        <f t="shared" si="17"/>
        <v>588.17000000000007</v>
      </c>
      <c r="BB61" s="314">
        <f>VLOOKUP(D61,[3]Revenue_59!$A$4:$K$85,8,FALSE)</f>
        <v>582.94000000000005</v>
      </c>
      <c r="BC61" s="314">
        <f>VLOOKUP(D61,[3]Revenue_59!$A$4:$K$85,11,FALSE)</f>
        <v>15.600000000000003</v>
      </c>
      <c r="BD61" s="314">
        <f t="shared" si="18"/>
        <v>598.54000000000008</v>
      </c>
      <c r="BE61" s="315">
        <f>VLOOKUP(D61,[3]Revenue_59!$A$4:$Q$85,14,FALSE)</f>
        <v>799.41</v>
      </c>
      <c r="BF61" s="315">
        <f>VLOOKUP(D61,[3]Revenue_59!$A$4:$Q$85,17,FALSE)</f>
        <v>27.769999999999996</v>
      </c>
      <c r="BG61" s="315">
        <f t="shared" si="19"/>
        <v>827.18</v>
      </c>
      <c r="BH61" s="316">
        <f t="shared" si="20"/>
        <v>2666.33</v>
      </c>
      <c r="BI61" s="317">
        <f t="shared" si="21"/>
        <v>24.737666955158957</v>
      </c>
      <c r="BJ61" s="318">
        <f>VLOOKUP(D61,[4]รายได้ผู้เยียมเยือนชาวไทย!$C$6:$G$82,3,FALSE)</f>
        <v>763.69</v>
      </c>
      <c r="BK61" s="318">
        <f>VLOOKUP(D61,[4]รายได้ผู้เยียมเยือนชาวต่างชาติ!$C$6:$G$82,3,FALSE)</f>
        <v>40.89</v>
      </c>
      <c r="BL61" s="318">
        <f t="shared" si="22"/>
        <v>804.58</v>
      </c>
      <c r="BM61" s="319">
        <f>VLOOKUP(D61,[4]รายได้ผู้เยียมเยือนชาวไทย!$C$6:$N$82,6,FALSE)</f>
        <v>253.85</v>
      </c>
      <c r="BN61" s="319">
        <f>VLOOKUP(D61,[4]รายได้ผู้เยียมเยือนชาวต่างชาติ!$C$6:$N$82,6,FALSE)</f>
        <v>8.58</v>
      </c>
      <c r="BO61" s="319">
        <f t="shared" si="23"/>
        <v>262.43</v>
      </c>
      <c r="BP61" s="318">
        <f>VLOOKUP(D61,[4]รายได้ผู้เยียมเยือนชาวไทย!$C$6:$N$82,7,FALSE)</f>
        <v>187.49</v>
      </c>
      <c r="BQ61" s="318">
        <f>VLOOKUP(D61,[4]รายได้ผู้เยียมเยือนชาวต่างชาติ!$C$6:$N$82,7,FALSE)</f>
        <v>9.11</v>
      </c>
      <c r="BR61" s="318">
        <f t="shared" si="24"/>
        <v>196.60000000000002</v>
      </c>
      <c r="BS61" s="319">
        <f>VLOOKUP(D61,[4]รายได้ผู้เยียมเยือนชาวไทย!$C$6:$N$82,8,FALSE)</f>
        <v>169.88</v>
      </c>
      <c r="BT61" s="319">
        <f>VLOOKUP(D61,[4]รายได้ผู้เยียมเยือนชาวต่างชาติ!$C$6:$N$82,8,FALSE)</f>
        <v>8.94</v>
      </c>
      <c r="BU61" s="319">
        <f t="shared" si="25"/>
        <v>178.82</v>
      </c>
      <c r="BV61" s="318">
        <f>VLOOKUP(D61,[4]รายได้ผู้เยียมเยือนชาวไทย!$C$6:$N$82,9,FALSE)</f>
        <v>267.55</v>
      </c>
      <c r="BW61" s="318">
        <f>VLOOKUP(D61,[4]รายได้ผู้เยียมเยือนชาวต่างชาติ!$C$6:$N$82,9,FALSE)</f>
        <v>6.35</v>
      </c>
      <c r="BX61" s="318">
        <f t="shared" si="26"/>
        <v>273.90000000000003</v>
      </c>
      <c r="BY61" s="319">
        <f>VLOOKUP(D61,[4]รายได้ผู้เยียมเยือนชาวไทย!$C$6:$N$82,10,FALSE)</f>
        <v>202.85</v>
      </c>
      <c r="BZ61" s="319">
        <f>VLOOKUP(D61,[4]รายได้ผู้เยียมเยือนชาวต่างชาติ!$C$6:$N$82,10,FALSE)</f>
        <v>5.09</v>
      </c>
      <c r="CA61" s="319">
        <f t="shared" si="27"/>
        <v>207.94</v>
      </c>
      <c r="CB61" s="318">
        <f>VLOOKUP(D61,[4]รายได้ผู้เยียมเยือนชาวไทย!$C$6:$N$82,11,FALSE)</f>
        <v>180.97</v>
      </c>
      <c r="CC61" s="318">
        <f>VLOOKUP(D61,[4]รายได้ผู้เยียมเยือนชาวต่างชาติ!$C$6:$N$82,11,FALSE)</f>
        <v>5.88</v>
      </c>
      <c r="CD61" s="318">
        <f t="shared" si="28"/>
        <v>186.85</v>
      </c>
      <c r="CE61" s="318">
        <f>VLOOKUP(D61,[4]รายได้ผู้เยียมเยือนชาวไทย!$C$6:$N$82,12,FALSE)</f>
        <v>307.73</v>
      </c>
      <c r="CF61" s="318">
        <f>VLOOKUP(D61,[4]รายได้ผู้เยียมเยือนชาวต่างชาติ!$C$6:$N$82,12,FALSE)</f>
        <v>9.61</v>
      </c>
      <c r="CG61" s="318">
        <f t="shared" si="29"/>
        <v>317.34000000000003</v>
      </c>
      <c r="CH61" s="318">
        <f>VLOOKUP(D61,'[5]สถิติท่องเที่ยวฯ ส.ค. 60R2 '!$B$5:$X$88,20,FALSE)</f>
        <v>288.38</v>
      </c>
      <c r="CI61" s="318">
        <f>VLOOKUP(D61,'[5]สถิติท่องเที่ยวฯ ส.ค. 60R2 '!$B$5:$X$88,23,FALSE)</f>
        <v>10.62</v>
      </c>
      <c r="CJ61" s="318">
        <f t="shared" si="30"/>
        <v>299</v>
      </c>
      <c r="CK61" s="318">
        <f>VLOOKUP(D61,'[6]สถิติท่องเที่ยวฯ ก.ย. 60R1 '!$B$5:$W$88,20,FALSE)</f>
        <v>277.43</v>
      </c>
      <c r="CL61" s="318">
        <f>VLOOKUP(D61,'[6]สถิติท่องเที่ยวฯ ก.ย. 60R1 '!$B$5:$X$88,23,FALSE)</f>
        <v>10.19</v>
      </c>
      <c r="CM61" s="318">
        <f t="shared" si="31"/>
        <v>287.62</v>
      </c>
      <c r="CN61" s="320">
        <f t="shared" si="32"/>
        <v>3015.0800000000004</v>
      </c>
      <c r="CO61" s="321">
        <f t="shared" si="33"/>
        <v>13.079776321760638</v>
      </c>
    </row>
    <row r="62" spans="1:93" ht="41.25" customHeight="1">
      <c r="A62" s="300">
        <v>52</v>
      </c>
      <c r="B62" s="300" t="s">
        <v>159</v>
      </c>
      <c r="C62" s="322" t="s">
        <v>160</v>
      </c>
      <c r="D62" s="303" t="str">
        <f t="shared" si="5"/>
        <v>ลพบุรี</v>
      </c>
      <c r="E62" s="264" t="s">
        <v>82</v>
      </c>
      <c r="F62" s="304">
        <v>3939.1299999999997</v>
      </c>
      <c r="G62" s="304">
        <v>3965.7601917837651</v>
      </c>
      <c r="H62" s="304">
        <v>4442.4520905805612</v>
      </c>
      <c r="I62" s="305">
        <v>4657.4415356168529</v>
      </c>
      <c r="J62" s="306">
        <f t="shared" si="36"/>
        <v>6.7604247089498044E-3</v>
      </c>
      <c r="K62" s="306">
        <f t="shared" si="36"/>
        <v>0.12020189717583103</v>
      </c>
      <c r="L62" s="306">
        <f t="shared" si="36"/>
        <v>4.8394319320210356E-2</v>
      </c>
      <c r="M62" s="307">
        <f t="shared" si="1"/>
        <v>5.8452213734997066E-2</v>
      </c>
      <c r="N62" s="306">
        <f t="shared" si="2"/>
        <v>5.8452213734997066E-2</v>
      </c>
      <c r="O62" s="305">
        <v>0</v>
      </c>
      <c r="P62" s="305">
        <v>0</v>
      </c>
      <c r="Q62" s="305">
        <v>0</v>
      </c>
      <c r="R62" s="306">
        <v>1.4999999999999999E-2</v>
      </c>
      <c r="S62" s="305"/>
      <c r="T62" s="306">
        <f t="shared" si="3"/>
        <v>7.3452213734997066E-2</v>
      </c>
      <c r="U62" s="308">
        <f>VLOOKUP(D62,[1]รายได้ชาวไทย!A$4:Z$87,26,FALSE)</f>
        <v>1303.7800000000002</v>
      </c>
      <c r="V62" s="308">
        <f>VLOOKUP(D62,[1]รายได้ชาวต่างประเทศ!$A$4:$Z$87,26,FALSE)</f>
        <v>5.22</v>
      </c>
      <c r="W62" s="308">
        <f t="shared" si="6"/>
        <v>1309.0000000000002</v>
      </c>
      <c r="X62" s="308">
        <f>VLOOKUP(D62,[1]รายได้ชาวไทย!$A$4:$S$87,4,FALSE)</f>
        <v>845.3900000000001</v>
      </c>
      <c r="Y62" s="308">
        <f>VLOOKUP(D62,[1]รายได้ชาวต่างประเทศ!$A$4:$Z$87,4,FALSE)</f>
        <v>9.4599999999999991</v>
      </c>
      <c r="Z62" s="308">
        <f t="shared" si="7"/>
        <v>854.85000000000014</v>
      </c>
      <c r="AA62" s="308">
        <f>VLOOKUP(D62,[1]รายได้ชาวไทย!$A$4:$S$87,11,FALSE)</f>
        <v>834.54</v>
      </c>
      <c r="AB62" s="308">
        <f>VLOOKUP(D62,[1]รายได้ชาวต่างประเทศ!$A$4:$Z$87,11,FALSE)</f>
        <v>8.17</v>
      </c>
      <c r="AC62" s="308">
        <f t="shared" si="8"/>
        <v>842.70999999999992</v>
      </c>
      <c r="AD62" s="308">
        <f>VLOOKUP(D62,[1]รายได้ชาวไทย!$A$4:$S$87,18,FALSE)</f>
        <v>1080.8900000000001</v>
      </c>
      <c r="AE62" s="308">
        <f>VLOOKUP(D62,[1]รายได้ชาวต่างประเทศ!$A$4:$Z$87,18,FALSE)</f>
        <v>4.95</v>
      </c>
      <c r="AF62" s="308">
        <f t="shared" si="9"/>
        <v>1085.8400000000001</v>
      </c>
      <c r="AG62" s="309">
        <f t="shared" si="10"/>
        <v>4092.4000000000005</v>
      </c>
      <c r="AH62" s="310">
        <f>VLOOKUP(D62,[2]รายได้!$B$6:$Y$83,21,FALSE)</f>
        <v>1292.1900000000003</v>
      </c>
      <c r="AI62" s="310">
        <f>VLOOKUP(D62,[2]รายได้!$B$6:$Y$83,24,FALSE)</f>
        <v>5.1499999999999995</v>
      </c>
      <c r="AJ62" s="310">
        <f t="shared" si="11"/>
        <v>1297.3400000000004</v>
      </c>
      <c r="AK62" s="311">
        <f>VLOOKUP(D62,[3]Revenue_59!$A$4:$C$85,3,FALSE)</f>
        <v>980.31</v>
      </c>
      <c r="AL62" s="311">
        <f>VLOOKUP(D62,[3]Revenue_59!$A$4:$F$86,6,FALSE)</f>
        <v>10.729999999999999</v>
      </c>
      <c r="AM62" s="311">
        <f t="shared" si="12"/>
        <v>991.04</v>
      </c>
      <c r="AN62" s="310">
        <f>VLOOKUP(D62,[3]Revenue_59!$A$4:$L$86,9,FALSE)</f>
        <v>909.81000000000006</v>
      </c>
      <c r="AO62" s="310">
        <f>VLOOKUP(D62,[3]Revenue_59!$A$4:$L$86,12,FALSE)</f>
        <v>8.7899999999999991</v>
      </c>
      <c r="AP62" s="310">
        <f t="shared" si="13"/>
        <v>918.6</v>
      </c>
      <c r="AQ62" s="311">
        <f>VLOOKUP(D62,[3]Revenue_59!$A$4:$R$86,15,FALSE)</f>
        <v>1217.54</v>
      </c>
      <c r="AR62" s="311">
        <f>VLOOKUP(D62,[3]Revenue_59!$A$4:$R$86,18,FALSE)</f>
        <v>5.46</v>
      </c>
      <c r="AS62" s="311">
        <f t="shared" si="14"/>
        <v>1223</v>
      </c>
      <c r="AT62" s="312">
        <f t="shared" si="15"/>
        <v>4429.9799999999996</v>
      </c>
      <c r="AU62" s="313">
        <f t="shared" si="35"/>
        <v>8.2489492718209121</v>
      </c>
      <c r="AV62" s="314">
        <f>VLOOKUP(D62,[3]Revenue_59!$A$4:$X$85,21,FALSE)</f>
        <v>1345.07</v>
      </c>
      <c r="AW62" s="314">
        <f>VLOOKUP(D62,[3]Revenue_59!$A$4:$X$85,24,FALSE)</f>
        <v>7.1700000000000008</v>
      </c>
      <c r="AX62" s="314">
        <f t="shared" si="16"/>
        <v>1352.24</v>
      </c>
      <c r="AY62" s="315">
        <f>VLOOKUP(D62,[3]Revenue_59!$A$4:$F$86,2,FALSE)</f>
        <v>1037.6499999999999</v>
      </c>
      <c r="AZ62" s="315">
        <f>VLOOKUP(D62,[3]Revenue_59!$A$4:$F$86,5,FALSE)</f>
        <v>11.090000000000002</v>
      </c>
      <c r="BA62" s="315">
        <f t="shared" si="17"/>
        <v>1048.7399999999998</v>
      </c>
      <c r="BB62" s="314">
        <f>VLOOKUP(D62,[3]Revenue_59!$A$4:$K$85,8,FALSE)</f>
        <v>931.46</v>
      </c>
      <c r="BC62" s="314">
        <f>VLOOKUP(D62,[3]Revenue_59!$A$4:$K$85,11,FALSE)</f>
        <v>8.9399999999999977</v>
      </c>
      <c r="BD62" s="314">
        <f t="shared" si="18"/>
        <v>940.40000000000009</v>
      </c>
      <c r="BE62" s="315">
        <f>VLOOKUP(D62,[3]Revenue_59!$A$4:$Q$85,14,FALSE)</f>
        <v>1359.45</v>
      </c>
      <c r="BF62" s="315">
        <f>VLOOKUP(D62,[3]Revenue_59!$A$4:$Q$85,17,FALSE)</f>
        <v>6.65</v>
      </c>
      <c r="BG62" s="315">
        <f t="shared" si="19"/>
        <v>1366.1000000000001</v>
      </c>
      <c r="BH62" s="316">
        <f t="shared" si="20"/>
        <v>4707.4799999999996</v>
      </c>
      <c r="BI62" s="317">
        <f t="shared" si="21"/>
        <v>6.264136632671029</v>
      </c>
      <c r="BJ62" s="318">
        <f>VLOOKUP(D62,[4]รายได้ผู้เยียมเยือนชาวไทย!$C$6:$G$82,3,FALSE)</f>
        <v>1446.18</v>
      </c>
      <c r="BK62" s="318">
        <f>VLOOKUP(D62,[4]รายได้ผู้เยียมเยือนชาวต่างชาติ!$C$6:$G$82,3,FALSE)</f>
        <v>8.120000000000001</v>
      </c>
      <c r="BL62" s="318">
        <f t="shared" si="22"/>
        <v>1454.3</v>
      </c>
      <c r="BM62" s="319">
        <f>VLOOKUP(D62,[4]รายได้ผู้เยียมเยือนชาวไทย!$C$6:$N$82,6,FALSE)</f>
        <v>370.39</v>
      </c>
      <c r="BN62" s="319">
        <f>VLOOKUP(D62,[4]รายได้ผู้เยียมเยือนชาวต่างชาติ!$C$6:$N$82,6,FALSE)</f>
        <v>4.4800000000000004</v>
      </c>
      <c r="BO62" s="319">
        <f t="shared" si="23"/>
        <v>374.87</v>
      </c>
      <c r="BP62" s="318">
        <f>VLOOKUP(D62,[4]รายได้ผู้เยียมเยือนชาวไทย!$C$6:$N$82,7,FALSE)</f>
        <v>353.71</v>
      </c>
      <c r="BQ62" s="318">
        <f>VLOOKUP(D62,[4]รายได้ผู้เยียมเยือนชาวต่างชาติ!$C$6:$N$82,7,FALSE)</f>
        <v>3.77</v>
      </c>
      <c r="BR62" s="318">
        <f t="shared" si="24"/>
        <v>357.47999999999996</v>
      </c>
      <c r="BS62" s="319">
        <f>VLOOKUP(D62,[4]รายได้ผู้เยียมเยือนชาวไทย!$C$6:$N$82,8,FALSE)</f>
        <v>368.79</v>
      </c>
      <c r="BT62" s="319">
        <f>VLOOKUP(D62,[4]รายได้ผู้เยียมเยือนชาวต่างชาติ!$C$6:$N$82,8,FALSE)</f>
        <v>3.38</v>
      </c>
      <c r="BU62" s="319">
        <f t="shared" si="25"/>
        <v>372.17</v>
      </c>
      <c r="BV62" s="318">
        <f>VLOOKUP(D62,[4]รายได้ผู้เยียมเยือนชาวไทย!$C$6:$N$82,9,FALSE)</f>
        <v>330.39</v>
      </c>
      <c r="BW62" s="318">
        <f>VLOOKUP(D62,[4]รายได้ผู้เยียมเยือนชาวต่างชาติ!$C$6:$N$82,9,FALSE)</f>
        <v>3.63</v>
      </c>
      <c r="BX62" s="318">
        <f t="shared" si="26"/>
        <v>334.02</v>
      </c>
      <c r="BY62" s="319">
        <f>VLOOKUP(D62,[4]รายได้ผู้เยียมเยือนชาวไทย!$C$6:$N$82,10,FALSE)</f>
        <v>326.06</v>
      </c>
      <c r="BZ62" s="319">
        <f>VLOOKUP(D62,[4]รายได้ผู้เยียมเยือนชาวต่างชาติ!$C$6:$N$82,10,FALSE)</f>
        <v>3.16</v>
      </c>
      <c r="CA62" s="319">
        <f t="shared" si="27"/>
        <v>329.22</v>
      </c>
      <c r="CB62" s="318">
        <f>VLOOKUP(D62,[4]รายได้ผู้เยียมเยือนชาวไทย!$C$6:$N$82,11,FALSE)</f>
        <v>332.79</v>
      </c>
      <c r="CC62" s="318">
        <f>VLOOKUP(D62,[4]รายได้ผู้เยียมเยือนชาวต่างชาติ!$C$6:$N$82,11,FALSE)</f>
        <v>3.04</v>
      </c>
      <c r="CD62" s="318">
        <f t="shared" si="28"/>
        <v>335.83000000000004</v>
      </c>
      <c r="CE62" s="318">
        <f>VLOOKUP(D62,[4]รายได้ผู้เยียมเยือนชาวไทย!$C$6:$N$82,12,FALSE)</f>
        <v>524.24</v>
      </c>
      <c r="CF62" s="318">
        <f>VLOOKUP(D62,[4]รายได้ผู้เยียมเยือนชาวต่างชาติ!$C$6:$N$82,12,FALSE)</f>
        <v>2.17</v>
      </c>
      <c r="CG62" s="318">
        <f t="shared" si="29"/>
        <v>526.41</v>
      </c>
      <c r="CH62" s="318">
        <f>VLOOKUP(D62,'[5]สถิติท่องเที่ยวฯ ส.ค. 60R2 '!$B$5:$X$88,20,FALSE)</f>
        <v>505.5</v>
      </c>
      <c r="CI62" s="318">
        <f>VLOOKUP(D62,'[5]สถิติท่องเที่ยวฯ ส.ค. 60R2 '!$B$5:$X$88,23,FALSE)</f>
        <v>2.58</v>
      </c>
      <c r="CJ62" s="318">
        <f t="shared" si="30"/>
        <v>508.08</v>
      </c>
      <c r="CK62" s="318">
        <f>VLOOKUP(D62,'[6]สถิติท่องเที่ยวฯ ก.ย. 60R1 '!$B$5:$W$88,20,FALSE)</f>
        <v>444.32</v>
      </c>
      <c r="CL62" s="318">
        <f>VLOOKUP(D62,'[6]สถิติท่องเที่ยวฯ ก.ย. 60R1 '!$B$5:$X$88,23,FALSE)</f>
        <v>2.56</v>
      </c>
      <c r="CM62" s="318">
        <f t="shared" si="31"/>
        <v>446.88</v>
      </c>
      <c r="CN62" s="320">
        <f t="shared" si="32"/>
        <v>5039.26</v>
      </c>
      <c r="CO62" s="321">
        <f t="shared" si="33"/>
        <v>7.0479322270089444</v>
      </c>
    </row>
    <row r="63" spans="1:93" ht="41.25" customHeight="1">
      <c r="A63" s="300">
        <v>53</v>
      </c>
      <c r="B63" s="300" t="s">
        <v>161</v>
      </c>
      <c r="C63" s="322" t="s">
        <v>162</v>
      </c>
      <c r="D63" s="303" t="str">
        <f t="shared" si="5"/>
        <v>ลำปาง</v>
      </c>
      <c r="E63" s="264" t="s">
        <v>41</v>
      </c>
      <c r="F63" s="304">
        <v>2242.75</v>
      </c>
      <c r="G63" s="304">
        <v>2513.8440259454383</v>
      </c>
      <c r="H63" s="304">
        <v>2848.221427898734</v>
      </c>
      <c r="I63" s="305">
        <v>3069.2035846070007</v>
      </c>
      <c r="J63" s="306">
        <f t="shared" si="36"/>
        <v>0.12087572219170138</v>
      </c>
      <c r="K63" s="306">
        <f t="shared" si="36"/>
        <v>0.13301437897585505</v>
      </c>
      <c r="L63" s="306">
        <f t="shared" si="36"/>
        <v>7.7586017204882701E-2</v>
      </c>
      <c r="M63" s="307">
        <f t="shared" si="1"/>
        <v>0.11049203945747972</v>
      </c>
      <c r="N63" s="306">
        <f t="shared" si="2"/>
        <v>0.1</v>
      </c>
      <c r="O63" s="305">
        <v>0</v>
      </c>
      <c r="P63" s="306">
        <v>1.4999999999999999E-2</v>
      </c>
      <c r="Q63" s="305">
        <v>0</v>
      </c>
      <c r="R63" s="305">
        <v>0</v>
      </c>
      <c r="S63" s="305"/>
      <c r="T63" s="306">
        <f t="shared" si="3"/>
        <v>0.115</v>
      </c>
      <c r="U63" s="308">
        <f>VLOOKUP(D63,[1]รายได้ชาวไทย!A$4:Z$87,26,FALSE)</f>
        <v>637.83000000000004</v>
      </c>
      <c r="V63" s="308">
        <f>VLOOKUP(D63,[1]รายได้ชาวต่างประเทศ!$A$4:$Z$87,26,FALSE)</f>
        <v>156.22</v>
      </c>
      <c r="W63" s="308">
        <f t="shared" si="6"/>
        <v>794.05000000000007</v>
      </c>
      <c r="X63" s="308">
        <f>VLOOKUP(D63,[1]รายได้ชาวไทย!$A$4:$S$87,4,FALSE)</f>
        <v>439.88</v>
      </c>
      <c r="Y63" s="308">
        <f>VLOOKUP(D63,[1]รายได้ชาวต่างประเทศ!$A$4:$Z$87,4,FALSE)</f>
        <v>99.49</v>
      </c>
      <c r="Z63" s="308">
        <f t="shared" si="7"/>
        <v>539.37</v>
      </c>
      <c r="AA63" s="308">
        <f>VLOOKUP(D63,[1]รายได้ชาวไทย!$A$4:$S$87,11,FALSE)</f>
        <v>496.6</v>
      </c>
      <c r="AB63" s="308">
        <f>VLOOKUP(D63,[1]รายได้ชาวต่างประเทศ!$A$4:$Z$87,11,FALSE)</f>
        <v>41.21</v>
      </c>
      <c r="AC63" s="308">
        <f t="shared" si="8"/>
        <v>537.81000000000006</v>
      </c>
      <c r="AD63" s="308">
        <f>VLOOKUP(D63,[1]รายได้ชาวไทย!$A$4:$S$87,18,FALSE)</f>
        <v>522.37</v>
      </c>
      <c r="AE63" s="308">
        <f>VLOOKUP(D63,[1]รายได้ชาวต่างประเทศ!$A$4:$Z$87,18,FALSE)</f>
        <v>43.669999999999995</v>
      </c>
      <c r="AF63" s="308">
        <f t="shared" si="9"/>
        <v>566.04</v>
      </c>
      <c r="AG63" s="309">
        <f t="shared" si="10"/>
        <v>2437.27</v>
      </c>
      <c r="AH63" s="310">
        <f>VLOOKUP(D63,[2]รายได้!$B$6:$Y$83,21,FALSE)</f>
        <v>702.5</v>
      </c>
      <c r="AI63" s="310">
        <f>VLOOKUP(D63,[2]รายได้!$B$6:$Y$83,24,FALSE)</f>
        <v>159.18</v>
      </c>
      <c r="AJ63" s="310">
        <f t="shared" si="11"/>
        <v>861.68000000000006</v>
      </c>
      <c r="AK63" s="311">
        <f>VLOOKUP(D63,[3]Revenue_59!$A$4:$C$85,3,FALSE)</f>
        <v>496.96</v>
      </c>
      <c r="AL63" s="311">
        <f>VLOOKUP(D63,[3]Revenue_59!$A$4:$F$86,6,FALSE)</f>
        <v>108.53000000000002</v>
      </c>
      <c r="AM63" s="311">
        <f t="shared" si="12"/>
        <v>605.49</v>
      </c>
      <c r="AN63" s="310">
        <f>VLOOKUP(D63,[3]Revenue_59!$A$4:$L$86,9,FALSE)</f>
        <v>564.41999999999996</v>
      </c>
      <c r="AO63" s="310">
        <f>VLOOKUP(D63,[3]Revenue_59!$A$4:$L$86,12,FALSE)</f>
        <v>46.37</v>
      </c>
      <c r="AP63" s="310">
        <f t="shared" si="13"/>
        <v>610.79</v>
      </c>
      <c r="AQ63" s="311">
        <f>VLOOKUP(D63,[3]Revenue_59!$A$4:$R$86,15,FALSE)</f>
        <v>575.11</v>
      </c>
      <c r="AR63" s="311">
        <f>VLOOKUP(D63,[3]Revenue_59!$A$4:$R$86,18,FALSE)</f>
        <v>46.069999999999993</v>
      </c>
      <c r="AS63" s="311">
        <f t="shared" si="14"/>
        <v>621.18000000000006</v>
      </c>
      <c r="AT63" s="312">
        <f t="shared" si="15"/>
        <v>2699.1400000000003</v>
      </c>
      <c r="AU63" s="313">
        <f t="shared" si="35"/>
        <v>10.74439844580208</v>
      </c>
      <c r="AV63" s="314">
        <f>VLOOKUP(D63,[3]Revenue_59!$A$4:$X$85,21,FALSE)</f>
        <v>799.2</v>
      </c>
      <c r="AW63" s="314">
        <f>VLOOKUP(D63,[3]Revenue_59!$A$4:$X$85,24,FALSE)</f>
        <v>168.48000000000002</v>
      </c>
      <c r="AX63" s="314">
        <f t="shared" si="16"/>
        <v>967.68000000000006</v>
      </c>
      <c r="AY63" s="315">
        <f>VLOOKUP(D63,[3]Revenue_59!$A$4:$F$86,2,FALSE)</f>
        <v>527.32999999999993</v>
      </c>
      <c r="AZ63" s="315">
        <f>VLOOKUP(D63,[3]Revenue_59!$A$4:$F$86,5,FALSE)</f>
        <v>110.45</v>
      </c>
      <c r="BA63" s="315">
        <f t="shared" si="17"/>
        <v>637.78</v>
      </c>
      <c r="BB63" s="314">
        <f>VLOOKUP(D63,[3]Revenue_59!$A$4:$K$85,8,FALSE)</f>
        <v>593.41000000000008</v>
      </c>
      <c r="BC63" s="314">
        <f>VLOOKUP(D63,[3]Revenue_59!$A$4:$K$85,11,FALSE)</f>
        <v>49.23</v>
      </c>
      <c r="BD63" s="314">
        <f t="shared" si="18"/>
        <v>642.6400000000001</v>
      </c>
      <c r="BE63" s="315">
        <f>VLOOKUP(D63,[3]Revenue_59!$A$4:$Q$85,14,FALSE)</f>
        <v>602.68000000000006</v>
      </c>
      <c r="BF63" s="315">
        <f>VLOOKUP(D63,[3]Revenue_59!$A$4:$Q$85,17,FALSE)</f>
        <v>48.920000000000009</v>
      </c>
      <c r="BG63" s="315">
        <f t="shared" si="19"/>
        <v>651.6</v>
      </c>
      <c r="BH63" s="316">
        <f t="shared" si="20"/>
        <v>2899.7000000000003</v>
      </c>
      <c r="BI63" s="317">
        <f t="shared" si="21"/>
        <v>7.4305149047474348</v>
      </c>
      <c r="BJ63" s="318">
        <f>VLOOKUP(D63,[4]รายได้ผู้เยียมเยือนชาวไทย!$C$6:$G$82,3,FALSE)</f>
        <v>858.5100000000001</v>
      </c>
      <c r="BK63" s="318">
        <f>VLOOKUP(D63,[4]รายได้ผู้เยียมเยือนชาวต่างชาติ!$C$6:$G$82,3,FALSE)</f>
        <v>178.42</v>
      </c>
      <c r="BL63" s="318">
        <f t="shared" si="22"/>
        <v>1036.93</v>
      </c>
      <c r="BM63" s="319">
        <f>VLOOKUP(D63,[4]รายได้ผู้เยียมเยือนชาวไทย!$C$6:$N$82,6,FALSE)</f>
        <v>206.84</v>
      </c>
      <c r="BN63" s="319">
        <f>VLOOKUP(D63,[4]รายได้ผู้เยียมเยือนชาวต่างชาติ!$C$6:$N$82,6,FALSE)</f>
        <v>44.14</v>
      </c>
      <c r="BO63" s="319">
        <f t="shared" si="23"/>
        <v>250.98000000000002</v>
      </c>
      <c r="BP63" s="318">
        <f>VLOOKUP(D63,[4]รายได้ผู้เยียมเยือนชาวไทย!$C$6:$N$82,7,FALSE)</f>
        <v>169.41</v>
      </c>
      <c r="BQ63" s="318">
        <f>VLOOKUP(D63,[4]รายได้ผู้เยียมเยือนชาวต่างชาติ!$C$6:$N$82,7,FALSE)</f>
        <v>38.020000000000003</v>
      </c>
      <c r="BR63" s="318">
        <f t="shared" si="24"/>
        <v>207.43</v>
      </c>
      <c r="BS63" s="319">
        <f>VLOOKUP(D63,[4]รายได้ผู้เยียมเยือนชาวไทย!$C$6:$N$82,8,FALSE)</f>
        <v>177.82</v>
      </c>
      <c r="BT63" s="319">
        <f>VLOOKUP(D63,[4]รายได้ผู้เยียมเยือนชาวต่างชาติ!$C$6:$N$82,8,FALSE)</f>
        <v>34.47</v>
      </c>
      <c r="BU63" s="319">
        <f t="shared" si="25"/>
        <v>212.29</v>
      </c>
      <c r="BV63" s="318">
        <f>VLOOKUP(D63,[4]รายได้ผู้เยียมเยือนชาวไทย!$C$6:$N$82,9,FALSE)</f>
        <v>234.66</v>
      </c>
      <c r="BW63" s="318">
        <f>VLOOKUP(D63,[4]รายได้ผู้เยียมเยือนชาวต่างชาติ!$C$6:$N$82,9,FALSE)</f>
        <v>19.03</v>
      </c>
      <c r="BX63" s="318">
        <f t="shared" si="26"/>
        <v>253.69</v>
      </c>
      <c r="BY63" s="319">
        <f>VLOOKUP(D63,[4]รายได้ผู้เยียมเยือนชาวไทย!$C$6:$N$82,10,FALSE)</f>
        <v>200.91</v>
      </c>
      <c r="BZ63" s="319">
        <f>VLOOKUP(D63,[4]รายได้ผู้เยียมเยือนชาวต่างชาติ!$C$6:$N$82,10,FALSE)</f>
        <v>15.92</v>
      </c>
      <c r="CA63" s="319">
        <f t="shared" si="27"/>
        <v>216.82999999999998</v>
      </c>
      <c r="CB63" s="318">
        <f>VLOOKUP(D63,[4]รายได้ผู้เยียมเยือนชาวไทย!$C$6:$N$82,11,FALSE)</f>
        <v>192.62</v>
      </c>
      <c r="CC63" s="318">
        <f>VLOOKUP(D63,[4]รายได้ผู้เยียมเยือนชาวต่างชาติ!$C$6:$N$82,11,FALSE)</f>
        <v>16.77</v>
      </c>
      <c r="CD63" s="318">
        <f t="shared" si="28"/>
        <v>209.39000000000001</v>
      </c>
      <c r="CE63" s="318">
        <f>VLOOKUP(D63,[4]รายได้ผู้เยียมเยือนชาวไทย!$C$6:$N$82,12,FALSE)</f>
        <v>212.25</v>
      </c>
      <c r="CF63" s="318">
        <f>VLOOKUP(D63,[4]รายได้ผู้เยียมเยือนชาวต่างชาติ!$C$6:$N$82,12,FALSE)</f>
        <v>18.87</v>
      </c>
      <c r="CG63" s="318">
        <f t="shared" si="29"/>
        <v>231.12</v>
      </c>
      <c r="CH63" s="318">
        <f>VLOOKUP(D63,'[5]สถิติท่องเที่ยวฯ ส.ค. 60R2 '!$B$5:$X$88,20,FALSE)</f>
        <v>211.66</v>
      </c>
      <c r="CI63" s="318">
        <f>VLOOKUP(D63,'[5]สถิติท่องเที่ยวฯ ส.ค. 60R2 '!$B$5:$X$88,23,FALSE)</f>
        <v>16.04</v>
      </c>
      <c r="CJ63" s="318">
        <f t="shared" si="30"/>
        <v>227.7</v>
      </c>
      <c r="CK63" s="318">
        <f>VLOOKUP(D63,'[6]สถิติท่องเที่ยวฯ ก.ย. 60R1 '!$B$5:$W$88,20,FALSE)</f>
        <v>209.5</v>
      </c>
      <c r="CL63" s="318">
        <f>VLOOKUP(D63,'[6]สถิติท่องเที่ยวฯ ก.ย. 60R1 '!$B$5:$X$88,23,FALSE)</f>
        <v>16.920000000000002</v>
      </c>
      <c r="CM63" s="318">
        <f t="shared" si="31"/>
        <v>226.42000000000002</v>
      </c>
      <c r="CN63" s="320">
        <f t="shared" si="32"/>
        <v>3072.7799999999997</v>
      </c>
      <c r="CO63" s="321">
        <f t="shared" si="33"/>
        <v>5.9688933337931322</v>
      </c>
    </row>
    <row r="64" spans="1:93" ht="41.25" customHeight="1">
      <c r="A64" s="300">
        <v>54</v>
      </c>
      <c r="B64" s="300" t="s">
        <v>163</v>
      </c>
      <c r="C64" s="322" t="s">
        <v>164</v>
      </c>
      <c r="D64" s="303" t="str">
        <f t="shared" si="5"/>
        <v>ลำพูน</v>
      </c>
      <c r="E64" s="264" t="s">
        <v>41</v>
      </c>
      <c r="F64" s="304">
        <v>1020</v>
      </c>
      <c r="G64" s="304">
        <v>1132.9710788430996</v>
      </c>
      <c r="H64" s="304">
        <v>1328.902113177872</v>
      </c>
      <c r="I64" s="305">
        <v>1396.3375459487675</v>
      </c>
      <c r="J64" s="306">
        <f t="shared" si="36"/>
        <v>0.11075595965009763</v>
      </c>
      <c r="K64" s="306">
        <f t="shared" si="36"/>
        <v>0.17293560091122689</v>
      </c>
      <c r="L64" s="306">
        <f t="shared" si="36"/>
        <v>5.0745222016114949E-2</v>
      </c>
      <c r="M64" s="307">
        <f t="shared" si="1"/>
        <v>0.11147892752581316</v>
      </c>
      <c r="N64" s="306">
        <f t="shared" si="2"/>
        <v>0.1</v>
      </c>
      <c r="O64" s="305">
        <v>0</v>
      </c>
      <c r="P64" s="305">
        <v>0</v>
      </c>
      <c r="Q64" s="306">
        <v>1.4999999999999999E-2</v>
      </c>
      <c r="R64" s="306">
        <v>1.4999999999999999E-2</v>
      </c>
      <c r="S64" s="324">
        <v>1.4999999999999999E-2</v>
      </c>
      <c r="T64" s="306">
        <f t="shared" si="3"/>
        <v>0.115</v>
      </c>
      <c r="U64" s="308">
        <f>VLOOKUP(D64,[1]รายได้ชาวไทย!A$4:Z$87,26,FALSE)</f>
        <v>368.30999999999989</v>
      </c>
      <c r="V64" s="308">
        <f>VLOOKUP(D64,[1]รายได้ชาวต่างประเทศ!$A$4:$Z$87,26,FALSE)</f>
        <v>17.940000000000001</v>
      </c>
      <c r="W64" s="308">
        <f t="shared" si="6"/>
        <v>386.24999999999989</v>
      </c>
      <c r="X64" s="308">
        <f>VLOOKUP(D64,[1]รายได้ชาวไทย!$A$4:$S$87,4,FALSE)</f>
        <v>296.57</v>
      </c>
      <c r="Y64" s="308">
        <f>VLOOKUP(D64,[1]รายได้ชาวต่างประเทศ!$A$4:$Z$87,4,FALSE)</f>
        <v>21.700000000000003</v>
      </c>
      <c r="Z64" s="308">
        <f t="shared" si="7"/>
        <v>318.27</v>
      </c>
      <c r="AA64" s="308">
        <f>VLOOKUP(D64,[1]รายได้ชาวไทย!$A$4:$S$87,11,FALSE)</f>
        <v>232.32999999999998</v>
      </c>
      <c r="AB64" s="308">
        <f>VLOOKUP(D64,[1]รายได้ชาวต่างประเทศ!$A$4:$Z$87,11,FALSE)</f>
        <v>8.08</v>
      </c>
      <c r="AC64" s="308">
        <f t="shared" si="8"/>
        <v>240.41</v>
      </c>
      <c r="AD64" s="308">
        <f>VLOOKUP(D64,[1]รายได้ชาวไทย!$A$4:$S$87,18,FALSE)</f>
        <v>174.71</v>
      </c>
      <c r="AE64" s="308">
        <f>VLOOKUP(D64,[1]รายได้ชาวต่างประเทศ!$A$4:$Z$87,18,FALSE)</f>
        <v>4.4200000000000008</v>
      </c>
      <c r="AF64" s="308">
        <f t="shared" si="9"/>
        <v>179.13</v>
      </c>
      <c r="AG64" s="309">
        <f t="shared" si="10"/>
        <v>1124.06</v>
      </c>
      <c r="AH64" s="310">
        <f>VLOOKUP(D64,[2]รายได้!$B$6:$Y$83,21,FALSE)</f>
        <v>395.68</v>
      </c>
      <c r="AI64" s="310">
        <f>VLOOKUP(D64,[2]รายได้!$B$6:$Y$83,24,FALSE)</f>
        <v>18.53</v>
      </c>
      <c r="AJ64" s="310">
        <f t="shared" si="11"/>
        <v>414.21000000000004</v>
      </c>
      <c r="AK64" s="311">
        <f>VLOOKUP(D64,[3]Revenue_59!$A$4:$C$85,3,FALSE)</f>
        <v>367.3</v>
      </c>
      <c r="AL64" s="311">
        <f>VLOOKUP(D64,[3]Revenue_59!$A$4:$F$86,6,FALSE)</f>
        <v>24.669999999999998</v>
      </c>
      <c r="AM64" s="311">
        <f t="shared" si="12"/>
        <v>391.97</v>
      </c>
      <c r="AN64" s="310">
        <f>VLOOKUP(D64,[3]Revenue_59!$A$4:$L$86,9,FALSE)</f>
        <v>278.77</v>
      </c>
      <c r="AO64" s="310">
        <f>VLOOKUP(D64,[3]Revenue_59!$A$4:$L$86,12,FALSE)</f>
        <v>9.5599999999999987</v>
      </c>
      <c r="AP64" s="310">
        <f t="shared" si="13"/>
        <v>288.33</v>
      </c>
      <c r="AQ64" s="311">
        <f>VLOOKUP(D64,[3]Revenue_59!$A$4:$R$86,15,FALSE)</f>
        <v>205.2</v>
      </c>
      <c r="AR64" s="311">
        <f>VLOOKUP(D64,[3]Revenue_59!$A$4:$R$86,18,FALSE)</f>
        <v>5.2</v>
      </c>
      <c r="AS64" s="311">
        <f t="shared" si="14"/>
        <v>210.39999999999998</v>
      </c>
      <c r="AT64" s="312">
        <f t="shared" si="15"/>
        <v>1304.9099999999999</v>
      </c>
      <c r="AU64" s="313">
        <f t="shared" si="35"/>
        <v>16.088998807892811</v>
      </c>
      <c r="AV64" s="314">
        <f>VLOOKUP(D64,[3]Revenue_59!$A$4:$X$85,21,FALSE)</f>
        <v>425.63000000000005</v>
      </c>
      <c r="AW64" s="314">
        <f>VLOOKUP(D64,[3]Revenue_59!$A$4:$X$85,24,FALSE)</f>
        <v>19.79</v>
      </c>
      <c r="AX64" s="314">
        <f t="shared" si="16"/>
        <v>445.42000000000007</v>
      </c>
      <c r="AY64" s="315">
        <f>VLOOKUP(D64,[3]Revenue_59!$A$4:$F$86,2,FALSE)</f>
        <v>380.16</v>
      </c>
      <c r="AZ64" s="315">
        <f>VLOOKUP(D64,[3]Revenue_59!$A$4:$F$86,5,FALSE)</f>
        <v>25.25</v>
      </c>
      <c r="BA64" s="315">
        <f t="shared" si="17"/>
        <v>405.41</v>
      </c>
      <c r="BB64" s="314">
        <f>VLOOKUP(D64,[3]Revenue_59!$A$4:$K$85,8,FALSE)</f>
        <v>287.66999999999996</v>
      </c>
      <c r="BC64" s="314">
        <f>VLOOKUP(D64,[3]Revenue_59!$A$4:$K$85,11,FALSE)</f>
        <v>10.29</v>
      </c>
      <c r="BD64" s="314">
        <f t="shared" si="18"/>
        <v>297.95999999999998</v>
      </c>
      <c r="BE64" s="315">
        <f>VLOOKUP(D64,[3]Revenue_59!$A$4:$Q$85,14,FALSE)</f>
        <v>219.17999999999995</v>
      </c>
      <c r="BF64" s="315">
        <f>VLOOKUP(D64,[3]Revenue_59!$A$4:$Q$85,17,FALSE)</f>
        <v>5.42</v>
      </c>
      <c r="BG64" s="315">
        <f t="shared" si="19"/>
        <v>224.59999999999994</v>
      </c>
      <c r="BH64" s="316">
        <f t="shared" si="20"/>
        <v>1373.39</v>
      </c>
      <c r="BI64" s="317">
        <f t="shared" si="21"/>
        <v>5.2478715007165437</v>
      </c>
      <c r="BJ64" s="318">
        <f>VLOOKUP(D64,[4]รายได้ผู้เยียมเยือนชาวไทย!$C$6:$G$82,3,FALSE)</f>
        <v>436.43000000000006</v>
      </c>
      <c r="BK64" s="318">
        <f>VLOOKUP(D64,[4]รายได้ผู้เยียมเยือนชาวต่างชาติ!$C$6:$G$82,3,FALSE)</f>
        <v>20.810000000000002</v>
      </c>
      <c r="BL64" s="318">
        <f t="shared" si="22"/>
        <v>457.24000000000007</v>
      </c>
      <c r="BM64" s="319">
        <f>VLOOKUP(D64,[4]รายได้ผู้เยียมเยือนชาวไทย!$C$6:$N$82,6,FALSE)</f>
        <v>143.76</v>
      </c>
      <c r="BN64" s="319">
        <f>VLOOKUP(D64,[4]รายได้ผู้เยียมเยือนชาวต่างชาติ!$C$6:$N$82,6,FALSE)</f>
        <v>10.5</v>
      </c>
      <c r="BO64" s="319">
        <f t="shared" si="23"/>
        <v>154.26</v>
      </c>
      <c r="BP64" s="318">
        <f>VLOOKUP(D64,[4]รายได้ผู้เยียมเยือนชาวไทย!$C$6:$N$82,7,FALSE)</f>
        <v>118.55</v>
      </c>
      <c r="BQ64" s="318">
        <f>VLOOKUP(D64,[4]รายได้ผู้เยียมเยือนชาวต่างชาติ!$C$6:$N$82,7,FALSE)</f>
        <v>8.25</v>
      </c>
      <c r="BR64" s="318">
        <f t="shared" si="24"/>
        <v>126.8</v>
      </c>
      <c r="BS64" s="319">
        <f>VLOOKUP(D64,[4]รายได้ผู้เยียมเยือนชาวไทย!$C$6:$N$82,8,FALSE)</f>
        <v>139.57</v>
      </c>
      <c r="BT64" s="319">
        <f>VLOOKUP(D64,[4]รายได้ผู้เยียมเยือนชาวต่างชาติ!$C$6:$N$82,8,FALSE)</f>
        <v>7.77</v>
      </c>
      <c r="BU64" s="319">
        <f t="shared" si="25"/>
        <v>147.34</v>
      </c>
      <c r="BV64" s="318">
        <f>VLOOKUP(D64,[4]รายได้ผู้เยียมเยือนชาวไทย!$C$6:$N$82,9,FALSE)</f>
        <v>107.05</v>
      </c>
      <c r="BW64" s="318">
        <f>VLOOKUP(D64,[4]รายได้ผู้เยียมเยือนชาวต่างชาติ!$C$6:$N$82,9,FALSE)</f>
        <v>3.88</v>
      </c>
      <c r="BX64" s="318">
        <f t="shared" si="26"/>
        <v>110.92999999999999</v>
      </c>
      <c r="BY64" s="319">
        <f>VLOOKUP(D64,[4]รายได้ผู้เยียมเยือนชาวไทย!$C$6:$N$82,10,FALSE)</f>
        <v>97.93</v>
      </c>
      <c r="BZ64" s="319">
        <f>VLOOKUP(D64,[4]รายได้ผู้เยียมเยือนชาวต่างชาติ!$C$6:$N$82,10,FALSE)</f>
        <v>3.07</v>
      </c>
      <c r="CA64" s="319">
        <f t="shared" si="27"/>
        <v>101</v>
      </c>
      <c r="CB64" s="318">
        <f>VLOOKUP(D64,[4]รายได้ผู้เยียมเยือนชาวไทย!$C$6:$N$82,11,FALSE)</f>
        <v>91.31</v>
      </c>
      <c r="CC64" s="318">
        <f>VLOOKUP(D64,[4]รายได้ผู้เยียมเยือนชาวต่างชาติ!$C$6:$N$82,11,FALSE)</f>
        <v>3.53</v>
      </c>
      <c r="CD64" s="318">
        <f t="shared" si="28"/>
        <v>94.84</v>
      </c>
      <c r="CE64" s="318">
        <f>VLOOKUP(D64,[4]รายได้ผู้เยียมเยือนชาวไทย!$C$6:$N$82,12,FALSE)</f>
        <v>78.95</v>
      </c>
      <c r="CF64" s="318">
        <f>VLOOKUP(D64,[4]รายได้ผู้เยียมเยือนชาวต่างชาติ!$C$6:$N$82,12,FALSE)</f>
        <v>2.0699999999999998</v>
      </c>
      <c r="CG64" s="318">
        <f t="shared" si="29"/>
        <v>81.02</v>
      </c>
      <c r="CH64" s="318">
        <f>VLOOKUP(D64,'[5]สถิติท่องเที่ยวฯ ส.ค. 60R2 '!$B$5:$X$88,20,FALSE)</f>
        <v>73.959999999999994</v>
      </c>
      <c r="CI64" s="318">
        <f>VLOOKUP(D64,'[5]สถิติท่องเที่ยวฯ ส.ค. 60R2 '!$B$5:$X$88,23,FALSE)</f>
        <v>1.96</v>
      </c>
      <c r="CJ64" s="318">
        <f t="shared" si="30"/>
        <v>75.919999999999987</v>
      </c>
      <c r="CK64" s="318">
        <f>VLOOKUP(D64,'[6]สถิติท่องเที่ยวฯ ก.ย. 60R1 '!$B$5:$W$88,20,FALSE)</f>
        <v>79.95</v>
      </c>
      <c r="CL64" s="318">
        <f>VLOOKUP(D64,'[6]สถิติท่องเที่ยวฯ ก.ย. 60R1 '!$B$5:$X$88,23,FALSE)</f>
        <v>1.74</v>
      </c>
      <c r="CM64" s="318">
        <f t="shared" si="31"/>
        <v>81.69</v>
      </c>
      <c r="CN64" s="320">
        <f t="shared" si="32"/>
        <v>1431.04</v>
      </c>
      <c r="CO64" s="321">
        <f t="shared" si="33"/>
        <v>4.1976423302921866</v>
      </c>
    </row>
    <row r="65" spans="1:93" ht="41.25" customHeight="1">
      <c r="A65" s="300">
        <v>55</v>
      </c>
      <c r="B65" s="300" t="s">
        <v>165</v>
      </c>
      <c r="C65" s="322" t="s">
        <v>166</v>
      </c>
      <c r="D65" s="303" t="str">
        <f t="shared" si="5"/>
        <v>ศรีสะเกษ</v>
      </c>
      <c r="E65" s="264" t="s">
        <v>148</v>
      </c>
      <c r="F65" s="304">
        <v>1570.3400000000004</v>
      </c>
      <c r="G65" s="304">
        <v>1578.7588649934469</v>
      </c>
      <c r="H65" s="304">
        <v>1764.2564598070369</v>
      </c>
      <c r="I65" s="305">
        <v>1860.3371826813341</v>
      </c>
      <c r="J65" s="306">
        <f t="shared" si="36"/>
        <v>5.3611733722929451E-3</v>
      </c>
      <c r="K65" s="306">
        <f t="shared" si="36"/>
        <v>0.11749583734838441</v>
      </c>
      <c r="L65" s="306">
        <f t="shared" si="36"/>
        <v>5.4459612342757625E-2</v>
      </c>
      <c r="M65" s="307">
        <f t="shared" si="1"/>
        <v>5.9105541021144993E-2</v>
      </c>
      <c r="N65" s="306">
        <f t="shared" si="2"/>
        <v>5.9105541021144993E-2</v>
      </c>
      <c r="O65" s="305">
        <v>0</v>
      </c>
      <c r="P65" s="305">
        <v>0</v>
      </c>
      <c r="Q65" s="305">
        <v>0</v>
      </c>
      <c r="R65" s="305">
        <v>0</v>
      </c>
      <c r="S65" s="305"/>
      <c r="T65" s="306">
        <f t="shared" si="3"/>
        <v>5.9105541021144993E-2</v>
      </c>
      <c r="U65" s="308">
        <f>VLOOKUP(D65,[1]รายได้ชาวไทย!A$4:Z$87,26,FALSE)</f>
        <v>289.15000000000003</v>
      </c>
      <c r="V65" s="308">
        <f>VLOOKUP(D65,[1]รายได้ชาวต่างประเทศ!$A$4:$Z$87,26,FALSE)</f>
        <v>6.9099999999999993</v>
      </c>
      <c r="W65" s="308">
        <f t="shared" si="6"/>
        <v>296.06000000000006</v>
      </c>
      <c r="X65" s="308">
        <f>VLOOKUP(D65,[1]รายได้ชาวไทย!$A$4:$S$87,4,FALSE)</f>
        <v>595.08999999999992</v>
      </c>
      <c r="Y65" s="308">
        <f>VLOOKUP(D65,[1]รายได้ชาวต่างประเทศ!$A$4:$Z$87,4,FALSE)</f>
        <v>12.24</v>
      </c>
      <c r="Z65" s="308">
        <f t="shared" si="7"/>
        <v>607.32999999999993</v>
      </c>
      <c r="AA65" s="308">
        <f>VLOOKUP(D65,[1]รายได้ชาวไทย!$A$4:$S$87,11,FALSE)</f>
        <v>433.61</v>
      </c>
      <c r="AB65" s="308">
        <f>VLOOKUP(D65,[1]รายได้ชาวต่างประเทศ!$A$4:$Z$87,11,FALSE)</f>
        <v>10.96</v>
      </c>
      <c r="AC65" s="308">
        <f t="shared" si="8"/>
        <v>444.57</v>
      </c>
      <c r="AD65" s="308">
        <f>VLOOKUP(D65,[1]รายได้ชาวไทย!$A$4:$S$87,18,FALSE)</f>
        <v>285.91000000000003</v>
      </c>
      <c r="AE65" s="308">
        <f>VLOOKUP(D65,[1]รายได้ชาวต่างประเทศ!$A$4:$Z$87,18,FALSE)</f>
        <v>10.59</v>
      </c>
      <c r="AF65" s="308">
        <f t="shared" si="9"/>
        <v>296.5</v>
      </c>
      <c r="AG65" s="309">
        <f t="shared" si="10"/>
        <v>1644.46</v>
      </c>
      <c r="AH65" s="310">
        <f>VLOOKUP(D65,[2]รายได้!$B$6:$Y$83,21,FALSE)</f>
        <v>293.95000000000005</v>
      </c>
      <c r="AI65" s="310">
        <f>VLOOKUP(D65,[2]รายได้!$B$6:$Y$83,24,FALSE)</f>
        <v>7.0200000000000005</v>
      </c>
      <c r="AJ65" s="310">
        <f t="shared" si="11"/>
        <v>300.97000000000003</v>
      </c>
      <c r="AK65" s="311">
        <f>VLOOKUP(D65,[3]Revenue_59!$A$4:$C$85,3,FALSE)</f>
        <v>634.5</v>
      </c>
      <c r="AL65" s="311">
        <f>VLOOKUP(D65,[3]Revenue_59!$A$4:$F$86,6,FALSE)</f>
        <v>12.560000000000002</v>
      </c>
      <c r="AM65" s="311">
        <f t="shared" si="12"/>
        <v>647.05999999999995</v>
      </c>
      <c r="AN65" s="310">
        <f>VLOOKUP(D65,[3]Revenue_59!$A$4:$L$86,9,FALSE)</f>
        <v>455.39000000000004</v>
      </c>
      <c r="AO65" s="310">
        <f>VLOOKUP(D65,[3]Revenue_59!$A$4:$L$86,12,FALSE)</f>
        <v>11.54</v>
      </c>
      <c r="AP65" s="310">
        <f t="shared" si="13"/>
        <v>466.93000000000006</v>
      </c>
      <c r="AQ65" s="311">
        <f>VLOOKUP(D65,[3]Revenue_59!$A$4:$R$86,15,FALSE)</f>
        <v>319.32</v>
      </c>
      <c r="AR65" s="311">
        <f>VLOOKUP(D65,[3]Revenue_59!$A$4:$R$86,18,FALSE)</f>
        <v>12.089999999999998</v>
      </c>
      <c r="AS65" s="311">
        <f t="shared" si="14"/>
        <v>331.40999999999997</v>
      </c>
      <c r="AT65" s="312">
        <f t="shared" si="15"/>
        <v>1746.37</v>
      </c>
      <c r="AU65" s="313">
        <f t="shared" si="35"/>
        <v>6.1971711078408624</v>
      </c>
      <c r="AV65" s="314">
        <f>VLOOKUP(D65,[3]Revenue_59!$A$4:$X$85,21,FALSE)</f>
        <v>313.53000000000003</v>
      </c>
      <c r="AW65" s="314">
        <f>VLOOKUP(D65,[3]Revenue_59!$A$4:$X$85,24,FALSE)</f>
        <v>7.6899999999999995</v>
      </c>
      <c r="AX65" s="314">
        <f t="shared" si="16"/>
        <v>321.22000000000003</v>
      </c>
      <c r="AY65" s="315">
        <f>VLOOKUP(D65,[3]Revenue_59!$A$4:$F$86,2,FALSE)</f>
        <v>667.18000000000006</v>
      </c>
      <c r="AZ65" s="315">
        <f>VLOOKUP(D65,[3]Revenue_59!$A$4:$F$86,5,FALSE)</f>
        <v>13.01</v>
      </c>
      <c r="BA65" s="315">
        <f t="shared" si="17"/>
        <v>680.19</v>
      </c>
      <c r="BB65" s="314">
        <f>VLOOKUP(D65,[3]Revenue_59!$A$4:$K$85,8,FALSE)</f>
        <v>481.07</v>
      </c>
      <c r="BC65" s="314">
        <f>VLOOKUP(D65,[3]Revenue_59!$A$4:$K$85,11,FALSE)</f>
        <v>12.11</v>
      </c>
      <c r="BD65" s="314">
        <f t="shared" si="18"/>
        <v>493.18</v>
      </c>
      <c r="BE65" s="315">
        <f>VLOOKUP(D65,[3]Revenue_59!$A$4:$Q$85,14,FALSE)</f>
        <v>340.65</v>
      </c>
      <c r="BF65" s="315">
        <f>VLOOKUP(D65,[3]Revenue_59!$A$4:$Q$85,17,FALSE)</f>
        <v>12.91</v>
      </c>
      <c r="BG65" s="315">
        <f t="shared" si="19"/>
        <v>353.56</v>
      </c>
      <c r="BH65" s="316">
        <f t="shared" si="20"/>
        <v>1848.15</v>
      </c>
      <c r="BI65" s="317">
        <f t="shared" si="21"/>
        <v>5.8280891220073761</v>
      </c>
      <c r="BJ65" s="318">
        <f>VLOOKUP(D65,[4]รายได้ผู้เยียมเยือนชาวไทย!$C$6:$G$82,3,FALSE)</f>
        <v>331.40000000000003</v>
      </c>
      <c r="BK65" s="318">
        <f>VLOOKUP(D65,[4]รายได้ผู้เยียมเยือนชาวต่างชาติ!$C$6:$G$82,3,FALSE)</f>
        <v>8.3800000000000008</v>
      </c>
      <c r="BL65" s="318">
        <f t="shared" si="22"/>
        <v>339.78000000000003</v>
      </c>
      <c r="BM65" s="319">
        <f>VLOOKUP(D65,[4]รายได้ผู้เยียมเยือนชาวไทย!$C$6:$N$82,6,FALSE)</f>
        <v>241.95</v>
      </c>
      <c r="BN65" s="319">
        <f>VLOOKUP(D65,[4]รายได้ผู้เยียมเยือนชาวต่างชาติ!$C$6:$N$82,6,FALSE)</f>
        <v>5.09</v>
      </c>
      <c r="BO65" s="319">
        <f t="shared" si="23"/>
        <v>247.04</v>
      </c>
      <c r="BP65" s="318">
        <f>VLOOKUP(D65,[4]รายได้ผู้เยียมเยือนชาวไทย!$C$6:$N$82,7,FALSE)</f>
        <v>220.28</v>
      </c>
      <c r="BQ65" s="318">
        <f>VLOOKUP(D65,[4]รายได้ผู้เยียมเยือนชาวต่างชาติ!$C$6:$N$82,7,FALSE)</f>
        <v>4.37</v>
      </c>
      <c r="BR65" s="318">
        <f t="shared" si="24"/>
        <v>224.65</v>
      </c>
      <c r="BS65" s="319">
        <f>VLOOKUP(D65,[4]รายได้ผู้เยียมเยือนชาวไทย!$C$6:$N$82,8,FALSE)</f>
        <v>257.77999999999997</v>
      </c>
      <c r="BT65" s="319">
        <f>VLOOKUP(D65,[4]รายได้ผู้เยียมเยือนชาวต่างชาติ!$C$6:$N$82,8,FALSE)</f>
        <v>4.62</v>
      </c>
      <c r="BU65" s="319">
        <f t="shared" si="25"/>
        <v>262.39999999999998</v>
      </c>
      <c r="BV65" s="318">
        <f>VLOOKUP(D65,[4]รายได้ผู้เยียมเยือนชาวไทย!$C$6:$N$82,9,FALSE)</f>
        <v>181.97</v>
      </c>
      <c r="BW65" s="318">
        <f>VLOOKUP(D65,[4]รายได้ผู้เยียมเยือนชาวต่างชาติ!$C$6:$N$82,9,FALSE)</f>
        <v>5.27</v>
      </c>
      <c r="BX65" s="318">
        <f t="shared" si="26"/>
        <v>187.24</v>
      </c>
      <c r="BY65" s="319">
        <f>VLOOKUP(D65,[4]รายได้ผู้เยียมเยือนชาวไทย!$C$6:$N$82,10,FALSE)</f>
        <v>165.12</v>
      </c>
      <c r="BZ65" s="319">
        <f>VLOOKUP(D65,[4]รายได้ผู้เยียมเยือนชาวต่างชาติ!$C$6:$N$82,10,FALSE)</f>
        <v>4.04</v>
      </c>
      <c r="CA65" s="319">
        <f t="shared" si="27"/>
        <v>169.16</v>
      </c>
      <c r="CB65" s="318">
        <f>VLOOKUP(D65,[4]รายได้ผู้เยียมเยือนชาวไทย!$C$6:$N$82,11,FALSE)</f>
        <v>170.18</v>
      </c>
      <c r="CC65" s="318">
        <f>VLOOKUP(D65,[4]รายได้ผู้เยียมเยือนชาวต่างชาติ!$C$6:$N$82,11,FALSE)</f>
        <v>3.93</v>
      </c>
      <c r="CD65" s="318">
        <f t="shared" si="28"/>
        <v>174.11</v>
      </c>
      <c r="CE65" s="318">
        <f>VLOOKUP(D65,[4]รายได้ผู้เยียมเยือนชาวไทย!$C$6:$N$82,12,FALSE)</f>
        <v>123.5</v>
      </c>
      <c r="CF65" s="318">
        <f>VLOOKUP(D65,[4]รายได้ผู้เยียมเยือนชาวต่างชาติ!$C$6:$N$82,12,FALSE)</f>
        <v>4.6500000000000004</v>
      </c>
      <c r="CG65" s="318">
        <f t="shared" si="29"/>
        <v>128.15</v>
      </c>
      <c r="CH65" s="318">
        <f>VLOOKUP(D65,'[5]สถิติท่องเที่ยวฯ ส.ค. 60R2 '!$B$5:$X$88,20,FALSE)</f>
        <v>126.09</v>
      </c>
      <c r="CI65" s="318">
        <f>VLOOKUP(D65,'[5]สถิติท่องเที่ยวฯ ส.ค. 60R2 '!$B$5:$X$88,23,FALSE)</f>
        <v>5.09</v>
      </c>
      <c r="CJ65" s="318">
        <f t="shared" si="30"/>
        <v>131.18</v>
      </c>
      <c r="CK65" s="318">
        <f>VLOOKUP(D65,'[6]สถิติท่องเที่ยวฯ ก.ย. 60R1 '!$B$5:$W$88,20,FALSE)</f>
        <v>116.8</v>
      </c>
      <c r="CL65" s="318">
        <f>VLOOKUP(D65,'[6]สถิติท่องเที่ยวฯ ก.ย. 60R1 '!$B$5:$X$88,23,FALSE)</f>
        <v>4.32</v>
      </c>
      <c r="CM65" s="318">
        <f t="shared" si="31"/>
        <v>121.12</v>
      </c>
      <c r="CN65" s="320">
        <f t="shared" si="32"/>
        <v>1984.8300000000004</v>
      </c>
      <c r="CO65" s="321">
        <f t="shared" si="33"/>
        <v>7.3955036117198434</v>
      </c>
    </row>
    <row r="66" spans="1:93" ht="41.25" customHeight="1">
      <c r="A66" s="300">
        <v>56</v>
      </c>
      <c r="B66" s="300" t="s">
        <v>167</v>
      </c>
      <c r="C66" s="322" t="s">
        <v>168</v>
      </c>
      <c r="D66" s="303" t="str">
        <f t="shared" si="5"/>
        <v>สกลนคร</v>
      </c>
      <c r="E66" s="264" t="s">
        <v>101</v>
      </c>
      <c r="F66" s="304">
        <v>1518.46</v>
      </c>
      <c r="G66" s="304">
        <v>1630.7851662113162</v>
      </c>
      <c r="H66" s="304">
        <v>1758.833128436527</v>
      </c>
      <c r="I66" s="305">
        <v>1875.0248895819573</v>
      </c>
      <c r="J66" s="306">
        <f t="shared" si="36"/>
        <v>7.3973082077444366E-2</v>
      </c>
      <c r="K66" s="306">
        <f t="shared" si="36"/>
        <v>7.8519209567435064E-2</v>
      </c>
      <c r="L66" s="306">
        <f t="shared" si="36"/>
        <v>6.6061844791788865E-2</v>
      </c>
      <c r="M66" s="307">
        <f t="shared" si="1"/>
        <v>7.285137881222277E-2</v>
      </c>
      <c r="N66" s="306">
        <f t="shared" si="2"/>
        <v>7.285137881222277E-2</v>
      </c>
      <c r="O66" s="305">
        <v>0</v>
      </c>
      <c r="P66" s="305">
        <v>0</v>
      </c>
      <c r="Q66" s="305">
        <v>0</v>
      </c>
      <c r="R66" s="306">
        <v>1.4999999999999999E-2</v>
      </c>
      <c r="S66" s="305"/>
      <c r="T66" s="306">
        <f t="shared" si="3"/>
        <v>8.7851378812222769E-2</v>
      </c>
      <c r="U66" s="308">
        <f>VLOOKUP(D66,[1]รายได้ชาวไทย!A$4:Z$87,26,FALSE)</f>
        <v>369.76</v>
      </c>
      <c r="V66" s="308">
        <f>VLOOKUP(D66,[1]รายได้ชาวต่างประเทศ!$A$4:$Z$87,26,FALSE)</f>
        <v>2.3099999999999996</v>
      </c>
      <c r="W66" s="308">
        <f t="shared" si="6"/>
        <v>372.07</v>
      </c>
      <c r="X66" s="308">
        <f>VLOOKUP(D66,[1]รายได้ชาวไทย!$A$4:$S$87,4,FALSE)</f>
        <v>389.40999999999997</v>
      </c>
      <c r="Y66" s="308">
        <f>VLOOKUP(D66,[1]รายได้ชาวต่างประเทศ!$A$4:$Z$87,4,FALSE)</f>
        <v>1.64</v>
      </c>
      <c r="Z66" s="308">
        <f t="shared" si="7"/>
        <v>391.04999999999995</v>
      </c>
      <c r="AA66" s="308">
        <f>VLOOKUP(D66,[1]รายได้ชาวไทย!$A$4:$S$87,11,FALSE)</f>
        <v>503.38999999999993</v>
      </c>
      <c r="AB66" s="308">
        <f>VLOOKUP(D66,[1]รายได้ชาวต่างประเทศ!$A$4:$Z$87,11,FALSE)</f>
        <v>5.4600000000000009</v>
      </c>
      <c r="AC66" s="308">
        <f t="shared" si="8"/>
        <v>508.84999999999991</v>
      </c>
      <c r="AD66" s="308">
        <f>VLOOKUP(D66,[1]รายได้ชาวไทย!$A$4:$S$87,18,FALSE)</f>
        <v>351.34999999999997</v>
      </c>
      <c r="AE66" s="308">
        <f>VLOOKUP(D66,[1]รายได้ชาวต่างประเทศ!$A$4:$Z$87,18,FALSE)</f>
        <v>1.7899999999999998</v>
      </c>
      <c r="AF66" s="308">
        <f t="shared" si="9"/>
        <v>353.14</v>
      </c>
      <c r="AG66" s="309">
        <f t="shared" si="10"/>
        <v>1625.1099999999997</v>
      </c>
      <c r="AH66" s="310">
        <f>VLOOKUP(D66,[2]รายได้!$B$6:$Y$83,21,FALSE)</f>
        <v>405.66999999999996</v>
      </c>
      <c r="AI66" s="310">
        <f>VLOOKUP(D66,[2]รายได้!$B$6:$Y$83,24,FALSE)</f>
        <v>2.48</v>
      </c>
      <c r="AJ66" s="310">
        <f t="shared" si="11"/>
        <v>408.15</v>
      </c>
      <c r="AK66" s="311">
        <f>VLOOKUP(D66,[3]Revenue_59!$A$4:$C$85,3,FALSE)</f>
        <v>423.05000000000007</v>
      </c>
      <c r="AL66" s="311">
        <f>VLOOKUP(D66,[3]Revenue_59!$A$4:$F$86,6,FALSE)</f>
        <v>1.7599999999999998</v>
      </c>
      <c r="AM66" s="311">
        <f t="shared" si="12"/>
        <v>424.81000000000006</v>
      </c>
      <c r="AN66" s="310">
        <f>VLOOKUP(D66,[3]Revenue_59!$A$4:$L$86,9,FALSE)</f>
        <v>526.97</v>
      </c>
      <c r="AO66" s="310">
        <f>VLOOKUP(D66,[3]Revenue_59!$A$4:$L$86,12,FALSE)</f>
        <v>5.57</v>
      </c>
      <c r="AP66" s="310">
        <f t="shared" si="13"/>
        <v>532.54000000000008</v>
      </c>
      <c r="AQ66" s="311">
        <f>VLOOKUP(D66,[3]Revenue_59!$A$4:$R$86,15,FALSE)</f>
        <v>386.59999999999997</v>
      </c>
      <c r="AR66" s="311">
        <f>VLOOKUP(D66,[3]Revenue_59!$A$4:$R$86,18,FALSE)</f>
        <v>1.89</v>
      </c>
      <c r="AS66" s="311">
        <f t="shared" si="14"/>
        <v>388.48999999999995</v>
      </c>
      <c r="AT66" s="312">
        <f t="shared" si="15"/>
        <v>1753.99</v>
      </c>
      <c r="AU66" s="313">
        <f t="shared" si="35"/>
        <v>7.9305400865172428</v>
      </c>
      <c r="AV66" s="314">
        <f>VLOOKUP(D66,[3]Revenue_59!$A$4:$X$85,21,FALSE)</f>
        <v>432.56</v>
      </c>
      <c r="AW66" s="314">
        <f>VLOOKUP(D66,[3]Revenue_59!$A$4:$X$85,24,FALSE)</f>
        <v>2.6</v>
      </c>
      <c r="AX66" s="314">
        <f t="shared" si="16"/>
        <v>435.16</v>
      </c>
      <c r="AY66" s="315">
        <f>VLOOKUP(D66,[3]Revenue_59!$A$4:$F$86,2,FALSE)</f>
        <v>460.63</v>
      </c>
      <c r="AZ66" s="315">
        <f>VLOOKUP(D66,[3]Revenue_59!$A$4:$F$86,5,FALSE)</f>
        <v>1.7999999999999998</v>
      </c>
      <c r="BA66" s="315">
        <f t="shared" si="17"/>
        <v>462.43</v>
      </c>
      <c r="BB66" s="314">
        <f>VLOOKUP(D66,[3]Revenue_59!$A$4:$K$85,8,FALSE)</f>
        <v>562.63</v>
      </c>
      <c r="BC66" s="314">
        <f>VLOOKUP(D66,[3]Revenue_59!$A$4:$K$85,11,FALSE)</f>
        <v>5.8899999999999988</v>
      </c>
      <c r="BD66" s="314">
        <f t="shared" si="18"/>
        <v>568.52</v>
      </c>
      <c r="BE66" s="315">
        <f>VLOOKUP(D66,[3]Revenue_59!$A$4:$Q$85,14,FALSE)</f>
        <v>402.69000000000005</v>
      </c>
      <c r="BF66" s="315">
        <f>VLOOKUP(D66,[3]Revenue_59!$A$4:$Q$85,17,FALSE)</f>
        <v>2</v>
      </c>
      <c r="BG66" s="315">
        <f t="shared" si="19"/>
        <v>404.69000000000005</v>
      </c>
      <c r="BH66" s="316">
        <f t="shared" si="20"/>
        <v>1870.8000000000002</v>
      </c>
      <c r="BI66" s="317">
        <f t="shared" si="21"/>
        <v>6.65967308821602</v>
      </c>
      <c r="BJ66" s="318">
        <f>VLOOKUP(D66,[4]รายได้ผู้เยียมเยือนชาวไทย!$C$6:$G$82,3,FALSE)</f>
        <v>456.36</v>
      </c>
      <c r="BK66" s="318">
        <f>VLOOKUP(D66,[4]รายได้ผู้เยียมเยือนชาวต่างชาติ!$C$6:$G$82,3,FALSE)</f>
        <v>2.6999999999999997</v>
      </c>
      <c r="BL66" s="318">
        <f t="shared" si="22"/>
        <v>459.06</v>
      </c>
      <c r="BM66" s="319">
        <f>VLOOKUP(D66,[4]รายได้ผู้เยียมเยือนชาวไทย!$C$6:$N$82,6,FALSE)</f>
        <v>174.15</v>
      </c>
      <c r="BN66" s="319">
        <f>VLOOKUP(D66,[4]รายได้ผู้เยียมเยือนชาวต่างชาติ!$C$6:$N$82,6,FALSE)</f>
        <v>0.79</v>
      </c>
      <c r="BO66" s="319">
        <f t="shared" si="23"/>
        <v>174.94</v>
      </c>
      <c r="BP66" s="318">
        <f>VLOOKUP(D66,[4]รายได้ผู้เยียมเยือนชาวไทย!$C$6:$N$82,7,FALSE)</f>
        <v>160</v>
      </c>
      <c r="BQ66" s="318">
        <f>VLOOKUP(D66,[4]รายได้ผู้เยียมเยือนชาวต่างชาติ!$C$6:$N$82,7,FALSE)</f>
        <v>0.57999999999999996</v>
      </c>
      <c r="BR66" s="318">
        <f t="shared" si="24"/>
        <v>160.58000000000001</v>
      </c>
      <c r="BS66" s="319">
        <f>VLOOKUP(D66,[4]รายได้ผู้เยียมเยือนชาวไทย!$C$6:$N$82,8,FALSE)</f>
        <v>166.92</v>
      </c>
      <c r="BT66" s="319">
        <f>VLOOKUP(D66,[4]รายได้ผู้เยียมเยือนชาวต่างชาติ!$C$6:$N$82,8,FALSE)</f>
        <v>0.56999999999999995</v>
      </c>
      <c r="BU66" s="319">
        <f t="shared" si="25"/>
        <v>167.48999999999998</v>
      </c>
      <c r="BV66" s="318">
        <f>VLOOKUP(D66,[4]รายได้ผู้เยียมเยือนชาวไทย!$C$6:$N$82,9,FALSE)</f>
        <v>198.88</v>
      </c>
      <c r="BW66" s="318">
        <f>VLOOKUP(D66,[4]รายได้ผู้เยียมเยือนชาวต่างชาติ!$C$6:$N$82,9,FALSE)</f>
        <v>2.62</v>
      </c>
      <c r="BX66" s="318">
        <f t="shared" si="26"/>
        <v>201.5</v>
      </c>
      <c r="BY66" s="319">
        <f>VLOOKUP(D66,[4]รายได้ผู้เยียมเยือนชาวไทย!$C$6:$N$82,10,FALSE)</f>
        <v>206.88</v>
      </c>
      <c r="BZ66" s="319">
        <f>VLOOKUP(D66,[4]รายได้ผู้เยียมเยือนชาวต่างชาติ!$C$6:$N$82,10,FALSE)</f>
        <v>2</v>
      </c>
      <c r="CA66" s="319">
        <f t="shared" si="27"/>
        <v>208.88</v>
      </c>
      <c r="CB66" s="318">
        <f>VLOOKUP(D66,[4]รายได้ผู้เยียมเยือนชาวไทย!$C$6:$N$82,11,FALSE)</f>
        <v>192.8</v>
      </c>
      <c r="CC66" s="318">
        <f>VLOOKUP(D66,[4]รายได้ผู้เยียมเยือนชาวต่างชาติ!$C$6:$N$82,11,FALSE)</f>
        <v>1.67</v>
      </c>
      <c r="CD66" s="318">
        <f t="shared" si="28"/>
        <v>194.47</v>
      </c>
      <c r="CE66" s="318">
        <f>VLOOKUP(D66,[4]รายได้ผู้เยียมเยือนชาวไทย!$C$6:$N$82,12,FALSE)</f>
        <v>131.05000000000001</v>
      </c>
      <c r="CF66" s="318">
        <f>VLOOKUP(D66,[4]รายได้ผู้เยียมเยือนชาวต่างชาติ!$C$6:$N$82,12,FALSE)</f>
        <v>0.65</v>
      </c>
      <c r="CG66" s="318">
        <f t="shared" si="29"/>
        <v>131.70000000000002</v>
      </c>
      <c r="CH66" s="318">
        <f>VLOOKUP(D66,'[5]สถิติท่องเที่ยวฯ ส.ค. 60R2 '!$B$5:$X$88,20,FALSE)</f>
        <v>146.63</v>
      </c>
      <c r="CI66" s="318">
        <f>VLOOKUP(D66,'[5]สถิติท่องเที่ยวฯ ส.ค. 60R2 '!$B$5:$X$88,23,FALSE)</f>
        <v>0.73</v>
      </c>
      <c r="CJ66" s="318">
        <f t="shared" si="30"/>
        <v>147.35999999999999</v>
      </c>
      <c r="CK66" s="318">
        <f>VLOOKUP(D66,'[6]สถิติท่องเที่ยวฯ ก.ย. 60R1 '!$B$5:$W$88,20,FALSE)</f>
        <v>138.24</v>
      </c>
      <c r="CL66" s="318">
        <f>VLOOKUP(D66,'[6]สถิติท่องเที่ยวฯ ก.ย. 60R1 '!$B$5:$X$88,23,FALSE)</f>
        <v>0.67</v>
      </c>
      <c r="CM66" s="318">
        <f t="shared" si="31"/>
        <v>138.91</v>
      </c>
      <c r="CN66" s="320">
        <f t="shared" si="32"/>
        <v>1984.8900000000003</v>
      </c>
      <c r="CO66" s="321">
        <f t="shared" si="33"/>
        <v>6.0984605516356716</v>
      </c>
    </row>
    <row r="67" spans="1:93" ht="41.25" customHeight="1">
      <c r="A67" s="300">
        <v>57</v>
      </c>
      <c r="B67" s="300" t="s">
        <v>169</v>
      </c>
      <c r="C67" s="322" t="s">
        <v>170</v>
      </c>
      <c r="D67" s="303" t="str">
        <f t="shared" si="5"/>
        <v>สงขลา</v>
      </c>
      <c r="E67" s="264" t="s">
        <v>113</v>
      </c>
      <c r="F67" s="304">
        <v>35370.590000000004</v>
      </c>
      <c r="G67" s="304">
        <v>48285.386662806981</v>
      </c>
      <c r="H67" s="304">
        <v>56011.325526489207</v>
      </c>
      <c r="I67" s="305">
        <v>61118.138460842762</v>
      </c>
      <c r="J67" s="306">
        <f t="shared" si="36"/>
        <v>0.36512810961895109</v>
      </c>
      <c r="K67" s="306">
        <f t="shared" si="36"/>
        <v>0.16000573667629595</v>
      </c>
      <c r="L67" s="306">
        <f t="shared" si="36"/>
        <v>9.1174648811665968E-2</v>
      </c>
      <c r="M67" s="307">
        <f t="shared" si="1"/>
        <v>0.20543616503563766</v>
      </c>
      <c r="N67" s="306">
        <f t="shared" si="2"/>
        <v>0.1</v>
      </c>
      <c r="O67" s="305">
        <v>0</v>
      </c>
      <c r="P67" s="305">
        <v>0</v>
      </c>
      <c r="Q67" s="305">
        <v>0</v>
      </c>
      <c r="R67" s="305">
        <v>0</v>
      </c>
      <c r="S67" s="305"/>
      <c r="T67" s="306">
        <f t="shared" si="3"/>
        <v>0.1</v>
      </c>
      <c r="U67" s="308">
        <f>VLOOKUP(D67,[1]รายได้ชาวไทย!A$4:Z$87,26,FALSE)</f>
        <v>5053.2299999999996</v>
      </c>
      <c r="V67" s="308">
        <f>VLOOKUP(D67,[1]รายได้ชาวต่างประเทศ!$A$4:$Z$87,26,FALSE)</f>
        <v>3730.1699999999996</v>
      </c>
      <c r="W67" s="308">
        <f t="shared" si="6"/>
        <v>8783.4</v>
      </c>
      <c r="X67" s="308">
        <f>VLOOKUP(D67,[1]รายได้ชาวไทย!$A$4:$S$87,4,FALSE)</f>
        <v>5864.4599999999991</v>
      </c>
      <c r="Y67" s="308">
        <f>VLOOKUP(D67,[1]รายได้ชาวต่างประเทศ!$A$4:$Z$87,4,FALSE)</f>
        <v>4882.9399999999996</v>
      </c>
      <c r="Z67" s="308">
        <f t="shared" si="7"/>
        <v>10747.399999999998</v>
      </c>
      <c r="AA67" s="308">
        <f>VLOOKUP(D67,[1]รายได้ชาวไทย!$A$4:$S$87,11,FALSE)</f>
        <v>5970.23</v>
      </c>
      <c r="AB67" s="308">
        <f>VLOOKUP(D67,[1]รายได้ชาวต่างประเทศ!$A$4:$Z$87,11,FALSE)</f>
        <v>5138.97</v>
      </c>
      <c r="AC67" s="308">
        <f t="shared" si="8"/>
        <v>11109.2</v>
      </c>
      <c r="AD67" s="308">
        <f>VLOOKUP(D67,[1]รายได้ชาวไทย!$A$4:$S$87,18,FALSE)</f>
        <v>6134.130000000001</v>
      </c>
      <c r="AE67" s="308">
        <f>VLOOKUP(D67,[1]รายได้ชาวต่างประเทศ!$A$4:$Z$87,18,FALSE)</f>
        <v>4530.67</v>
      </c>
      <c r="AF67" s="308">
        <f t="shared" si="9"/>
        <v>10664.800000000001</v>
      </c>
      <c r="AG67" s="309">
        <f t="shared" si="10"/>
        <v>41304.799999999996</v>
      </c>
      <c r="AH67" s="310">
        <f>VLOOKUP(D67,[2]รายได้!$B$6:$Y$83,21,FALSE)</f>
        <v>5703.51</v>
      </c>
      <c r="AI67" s="310">
        <f>VLOOKUP(D67,[2]รายได้!$B$6:$Y$83,24,FALSE)</f>
        <v>4600.5300000000007</v>
      </c>
      <c r="AJ67" s="310">
        <f t="shared" si="11"/>
        <v>10304.040000000001</v>
      </c>
      <c r="AK67" s="311">
        <f>VLOOKUP(D67,[3]Revenue_59!$A$4:$C$85,3,FALSE)</f>
        <v>7096.88</v>
      </c>
      <c r="AL67" s="311">
        <f>VLOOKUP(D67,[3]Revenue_59!$A$4:$F$86,6,FALSE)</f>
        <v>5500.5199999999995</v>
      </c>
      <c r="AM67" s="311">
        <f t="shared" si="12"/>
        <v>12597.4</v>
      </c>
      <c r="AN67" s="310">
        <f>VLOOKUP(D67,[3]Revenue_59!$A$4:$L$86,9,FALSE)</f>
        <v>6580.369999999999</v>
      </c>
      <c r="AO67" s="310">
        <f>VLOOKUP(D67,[3]Revenue_59!$A$4:$L$86,12,FALSE)</f>
        <v>5625.3899999999994</v>
      </c>
      <c r="AP67" s="310">
        <f t="shared" si="13"/>
        <v>12205.759999999998</v>
      </c>
      <c r="AQ67" s="311">
        <f>VLOOKUP(D67,[3]Revenue_59!$A$4:$R$86,15,FALSE)</f>
        <v>6740.13</v>
      </c>
      <c r="AR67" s="311">
        <f>VLOOKUP(D67,[3]Revenue_59!$A$4:$R$86,18,FALSE)</f>
        <v>5413.34</v>
      </c>
      <c r="AS67" s="311">
        <f t="shared" si="14"/>
        <v>12153.470000000001</v>
      </c>
      <c r="AT67" s="312">
        <f t="shared" si="15"/>
        <v>47260.67</v>
      </c>
      <c r="AU67" s="313">
        <f t="shared" si="35"/>
        <v>14.419316883267813</v>
      </c>
      <c r="AV67" s="314">
        <f>VLOOKUP(D67,[3]Revenue_59!$A$4:$X$85,21,FALSE)</f>
        <v>6423.72</v>
      </c>
      <c r="AW67" s="314">
        <f>VLOOKUP(D67,[3]Revenue_59!$A$4:$X$85,24,FALSE)</f>
        <v>5505.09</v>
      </c>
      <c r="AX67" s="314">
        <f t="shared" si="16"/>
        <v>11928.810000000001</v>
      </c>
      <c r="AY67" s="315">
        <f>VLOOKUP(D67,[3]Revenue_59!$A$4:$F$86,2,FALSE)</f>
        <v>7564.17</v>
      </c>
      <c r="AZ67" s="315">
        <f>VLOOKUP(D67,[3]Revenue_59!$A$4:$F$86,5,FALSE)</f>
        <v>6279.5699999999988</v>
      </c>
      <c r="BA67" s="315">
        <f t="shared" si="17"/>
        <v>13843.739999999998</v>
      </c>
      <c r="BB67" s="314">
        <f>VLOOKUP(D67,[3]Revenue_59!$A$4:$K$85,8,FALSE)</f>
        <v>6906.1</v>
      </c>
      <c r="BC67" s="314">
        <f>VLOOKUP(D67,[3]Revenue_59!$A$4:$K$85,11,FALSE)</f>
        <v>6827.09</v>
      </c>
      <c r="BD67" s="314">
        <f t="shared" si="18"/>
        <v>13733.19</v>
      </c>
      <c r="BE67" s="315">
        <f>VLOOKUP(D67,[3]Revenue_59!$A$4:$Q$85,14,FALSE)</f>
        <v>7540.4</v>
      </c>
      <c r="BF67" s="315">
        <f>VLOOKUP(D67,[3]Revenue_59!$A$4:$Q$85,17,FALSE)</f>
        <v>6446.880000000001</v>
      </c>
      <c r="BG67" s="315">
        <f t="shared" si="19"/>
        <v>13987.28</v>
      </c>
      <c r="BH67" s="316">
        <f t="shared" si="20"/>
        <v>53493.02</v>
      </c>
      <c r="BI67" s="317">
        <f t="shared" si="21"/>
        <v>13.187180799595094</v>
      </c>
      <c r="BJ67" s="318">
        <f>VLOOKUP(D67,[4]รายได้ผู้เยียมเยือนชาวไทย!$C$6:$G$82,3,FALSE)</f>
        <v>6536</v>
      </c>
      <c r="BK67" s="318">
        <f>VLOOKUP(D67,[4]รายได้ผู้เยียมเยือนชาวต่างชาติ!$C$6:$G$82,3,FALSE)</f>
        <v>6237.2399999999989</v>
      </c>
      <c r="BL67" s="318">
        <f t="shared" si="22"/>
        <v>12773.239999999998</v>
      </c>
      <c r="BM67" s="319">
        <f>VLOOKUP(D67,[4]รายได้ผู้เยียมเยือนชาวไทย!$C$6:$N$82,6,FALSE)</f>
        <v>3064.04</v>
      </c>
      <c r="BN67" s="319">
        <f>VLOOKUP(D67,[4]รายได้ผู้เยียมเยือนชาวต่างชาติ!$C$6:$N$82,6,FALSE)</f>
        <v>2030.72</v>
      </c>
      <c r="BO67" s="319">
        <f t="shared" si="23"/>
        <v>5094.76</v>
      </c>
      <c r="BP67" s="318">
        <f>VLOOKUP(D67,[4]รายได้ผู้เยียมเยือนชาวไทย!$C$6:$N$82,7,FALSE)</f>
        <v>2579.84</v>
      </c>
      <c r="BQ67" s="318">
        <f>VLOOKUP(D67,[4]รายได้ผู้เยียมเยือนชาวต่างชาติ!$C$6:$N$82,7,FALSE)</f>
        <v>1835.82</v>
      </c>
      <c r="BR67" s="318">
        <f t="shared" si="24"/>
        <v>4415.66</v>
      </c>
      <c r="BS67" s="319">
        <f>VLOOKUP(D67,[4]รายได้ผู้เยียมเยือนชาวไทย!$C$6:$N$82,8,FALSE)</f>
        <v>2465.31</v>
      </c>
      <c r="BT67" s="319">
        <f>VLOOKUP(D67,[4]รายได้ผู้เยียมเยือนชาวต่างชาติ!$C$6:$N$82,8,FALSE)</f>
        <v>2341.08</v>
      </c>
      <c r="BU67" s="319">
        <f t="shared" si="25"/>
        <v>4806.3899999999994</v>
      </c>
      <c r="BV67" s="318">
        <f>VLOOKUP(D67,[4]รายได้ผู้เยียมเยือนชาวไทย!$C$6:$N$82,9,FALSE)</f>
        <v>2880.15</v>
      </c>
      <c r="BW67" s="318">
        <f>VLOOKUP(D67,[4]รายได้ผู้เยียมเยือนชาวต่างชาติ!$C$6:$N$82,9,FALSE)</f>
        <v>2855.98</v>
      </c>
      <c r="BX67" s="318">
        <f t="shared" si="26"/>
        <v>5736.13</v>
      </c>
      <c r="BY67" s="319">
        <f>VLOOKUP(D67,[4]รายได้ผู้เยียมเยือนชาวไทย!$C$6:$N$82,10,FALSE)</f>
        <v>2716.75</v>
      </c>
      <c r="BZ67" s="319">
        <f>VLOOKUP(D67,[4]รายได้ผู้เยียมเยือนชาวต่างชาติ!$C$6:$N$82,10,FALSE)</f>
        <v>2581.81</v>
      </c>
      <c r="CA67" s="319">
        <f t="shared" si="27"/>
        <v>5298.5599999999995</v>
      </c>
      <c r="CB67" s="318">
        <f>VLOOKUP(D67,[4]รายได้ผู้เยียมเยือนชาวไทย!$C$6:$N$82,11,FALSE)</f>
        <v>2015.94</v>
      </c>
      <c r="CC67" s="318">
        <f>VLOOKUP(D67,[4]รายได้ผู้เยียมเยือนชาวต่างชาติ!$C$6:$N$82,11,FALSE)</f>
        <v>2656.32</v>
      </c>
      <c r="CD67" s="318">
        <f t="shared" si="28"/>
        <v>4672.26</v>
      </c>
      <c r="CE67" s="318">
        <f>VLOOKUP(D67,[4]รายได้ผู้เยียมเยือนชาวไทย!$C$6:$N$82,12,FALSE)</f>
        <v>2718.78</v>
      </c>
      <c r="CF67" s="318">
        <f>VLOOKUP(D67,[4]รายได้ผู้เยียมเยือนชาวต่างชาติ!$C$6:$N$82,12,FALSE)</f>
        <v>2241.8000000000002</v>
      </c>
      <c r="CG67" s="318">
        <f t="shared" si="29"/>
        <v>4960.58</v>
      </c>
      <c r="CH67" s="318">
        <f>VLOOKUP(D67,'[5]สถิติท่องเที่ยวฯ ส.ค. 60R2 '!$B$5:$X$88,20,FALSE)</f>
        <v>2952.54</v>
      </c>
      <c r="CI67" s="318">
        <f>VLOOKUP(D67,'[5]สถิติท่องเที่ยวฯ ส.ค. 60R2 '!$B$5:$X$88,23,FALSE)</f>
        <v>2450.9699999999998</v>
      </c>
      <c r="CJ67" s="318">
        <f t="shared" si="30"/>
        <v>5403.51</v>
      </c>
      <c r="CK67" s="318">
        <f>VLOOKUP(D67,'[6]สถิติท่องเที่ยวฯ ก.ย. 60R1 '!$B$5:$W$88,20,FALSE)</f>
        <v>2432.7600000000002</v>
      </c>
      <c r="CL67" s="318">
        <f>VLOOKUP(D67,'[6]สถิติท่องเที่ยวฯ ก.ย. 60R1 '!$B$5:$X$88,23,FALSE)</f>
        <v>2782.54</v>
      </c>
      <c r="CM67" s="318">
        <f t="shared" si="31"/>
        <v>5215.3</v>
      </c>
      <c r="CN67" s="320">
        <f t="shared" si="32"/>
        <v>58376.390000000007</v>
      </c>
      <c r="CO67" s="321">
        <f t="shared" si="33"/>
        <v>9.1289854265098693</v>
      </c>
    </row>
    <row r="68" spans="1:93" ht="41.25" customHeight="1">
      <c r="A68" s="300">
        <v>58</v>
      </c>
      <c r="B68" s="300" t="s">
        <v>171</v>
      </c>
      <c r="C68" s="322" t="s">
        <v>172</v>
      </c>
      <c r="D68" s="303" t="str">
        <f t="shared" si="5"/>
        <v>สตูล</v>
      </c>
      <c r="E68" s="264" t="s">
        <v>113</v>
      </c>
      <c r="F68" s="304">
        <v>5565.96</v>
      </c>
      <c r="G68" s="304">
        <v>6118.4217560646393</v>
      </c>
      <c r="H68" s="304">
        <v>7114.0772474003443</v>
      </c>
      <c r="I68" s="305">
        <v>7728.8169352804061</v>
      </c>
      <c r="J68" s="306">
        <f t="shared" si="36"/>
        <v>9.9257227156616168E-2</v>
      </c>
      <c r="K68" s="306">
        <f t="shared" si="36"/>
        <v>0.16273077127264093</v>
      </c>
      <c r="L68" s="306">
        <f t="shared" si="36"/>
        <v>8.6411725161503222E-2</v>
      </c>
      <c r="M68" s="307">
        <f t="shared" si="1"/>
        <v>0.1161332411969201</v>
      </c>
      <c r="N68" s="306">
        <f t="shared" si="2"/>
        <v>0.1</v>
      </c>
      <c r="O68" s="305">
        <v>0</v>
      </c>
      <c r="P68" s="305">
        <v>0</v>
      </c>
      <c r="Q68" s="306">
        <v>1.4999999999999999E-2</v>
      </c>
      <c r="R68" s="306">
        <v>1.4999999999999999E-2</v>
      </c>
      <c r="S68" s="324">
        <v>1.4999999999999999E-2</v>
      </c>
      <c r="T68" s="306">
        <f t="shared" si="3"/>
        <v>0.115</v>
      </c>
      <c r="U68" s="308">
        <f>VLOOKUP(D68,[1]รายได้ชาวไทย!A$4:Z$87,26,FALSE)</f>
        <v>971.99</v>
      </c>
      <c r="V68" s="308">
        <f>VLOOKUP(D68,[1]รายได้ชาวต่างประเทศ!$A$4:$Z$87,26,FALSE)</f>
        <v>173.26</v>
      </c>
      <c r="W68" s="308">
        <f t="shared" si="6"/>
        <v>1145.25</v>
      </c>
      <c r="X68" s="308">
        <f>VLOOKUP(D68,[1]รายได้ชาวไทย!$A$4:$S$87,4,FALSE)</f>
        <v>3084.78</v>
      </c>
      <c r="Y68" s="308">
        <f>VLOOKUP(D68,[1]รายได้ชาวต่างประเทศ!$A$4:$Z$87,4,FALSE)</f>
        <v>178.48</v>
      </c>
      <c r="Z68" s="308">
        <f t="shared" si="7"/>
        <v>3263.26</v>
      </c>
      <c r="AA68" s="308">
        <f>VLOOKUP(D68,[1]รายได้ชาวไทย!$A$4:$S$87,11,FALSE)</f>
        <v>891.14</v>
      </c>
      <c r="AB68" s="308">
        <f>VLOOKUP(D68,[1]รายได้ชาวต่างประเทศ!$A$4:$Z$87,11,FALSE)</f>
        <v>153.63</v>
      </c>
      <c r="AC68" s="308">
        <f t="shared" si="8"/>
        <v>1044.77</v>
      </c>
      <c r="AD68" s="308">
        <f>VLOOKUP(D68,[1]รายได้ชาวไทย!$A$4:$S$87,18,FALSE)</f>
        <v>645.05999999999995</v>
      </c>
      <c r="AE68" s="308">
        <f>VLOOKUP(D68,[1]รายได้ชาวต่างประเทศ!$A$4:$Z$87,18,FALSE)</f>
        <v>64.11999999999999</v>
      </c>
      <c r="AF68" s="308">
        <f t="shared" si="9"/>
        <v>709.18</v>
      </c>
      <c r="AG68" s="309">
        <f t="shared" si="10"/>
        <v>6162.4600000000009</v>
      </c>
      <c r="AH68" s="310">
        <f>VLOOKUP(D68,[2]รายได้!$B$6:$Y$83,21,FALSE)</f>
        <v>1068.69</v>
      </c>
      <c r="AI68" s="310">
        <f>VLOOKUP(D68,[2]รายได้!$B$6:$Y$83,24,FALSE)</f>
        <v>202.04999999999995</v>
      </c>
      <c r="AJ68" s="310">
        <f t="shared" si="11"/>
        <v>1270.74</v>
      </c>
      <c r="AK68" s="311">
        <f>VLOOKUP(D68,[3]Revenue_59!$A$4:$C$85,3,FALSE)</f>
        <v>3442.2000000000003</v>
      </c>
      <c r="AL68" s="311">
        <f>VLOOKUP(D68,[3]Revenue_59!$A$4:$F$86,6,FALSE)</f>
        <v>201.57000000000002</v>
      </c>
      <c r="AM68" s="311">
        <f t="shared" si="12"/>
        <v>3643.7700000000004</v>
      </c>
      <c r="AN68" s="310">
        <f>VLOOKUP(D68,[3]Revenue_59!$A$4:$L$86,9,FALSE)</f>
        <v>1020.0300000000001</v>
      </c>
      <c r="AO68" s="310">
        <f>VLOOKUP(D68,[3]Revenue_59!$A$4:$L$86,12,FALSE)</f>
        <v>172.79</v>
      </c>
      <c r="AP68" s="310">
        <f t="shared" si="13"/>
        <v>1192.8200000000002</v>
      </c>
      <c r="AQ68" s="311">
        <f>VLOOKUP(D68,[3]Revenue_59!$A$4:$R$86,15,FALSE)</f>
        <v>669.92000000000007</v>
      </c>
      <c r="AR68" s="311">
        <f>VLOOKUP(D68,[3]Revenue_59!$A$4:$R$86,18,FALSE)</f>
        <v>69.47</v>
      </c>
      <c r="AS68" s="311">
        <f t="shared" si="14"/>
        <v>739.3900000000001</v>
      </c>
      <c r="AT68" s="312">
        <f t="shared" si="15"/>
        <v>6846.72</v>
      </c>
      <c r="AU68" s="313">
        <f t="shared" si="35"/>
        <v>11.10368262025229</v>
      </c>
      <c r="AV68" s="314">
        <f>VLOOKUP(D68,[3]Revenue_59!$A$4:$X$85,21,FALSE)</f>
        <v>1194.95</v>
      </c>
      <c r="AW68" s="314">
        <f>VLOOKUP(D68,[3]Revenue_59!$A$4:$X$85,24,FALSE)</f>
        <v>229.61</v>
      </c>
      <c r="AX68" s="314">
        <f t="shared" si="16"/>
        <v>1424.56</v>
      </c>
      <c r="AY68" s="315">
        <f>VLOOKUP(D68,[3]Revenue_59!$A$4:$F$86,2,FALSE)</f>
        <v>3726.25</v>
      </c>
      <c r="AZ68" s="315">
        <f>VLOOKUP(D68,[3]Revenue_59!$A$4:$F$86,5,FALSE)</f>
        <v>227.31000000000003</v>
      </c>
      <c r="BA68" s="315">
        <f t="shared" si="17"/>
        <v>3953.56</v>
      </c>
      <c r="BB68" s="314">
        <f>VLOOKUP(D68,[3]Revenue_59!$A$4:$K$85,8,FALSE)</f>
        <v>1072.82</v>
      </c>
      <c r="BC68" s="314">
        <f>VLOOKUP(D68,[3]Revenue_59!$A$4:$K$85,11,FALSE)</f>
        <v>182.07000000000002</v>
      </c>
      <c r="BD68" s="314">
        <f t="shared" si="18"/>
        <v>1254.8899999999999</v>
      </c>
      <c r="BE68" s="315">
        <f>VLOOKUP(D68,[3]Revenue_59!$A$4:$Q$85,14,FALSE)</f>
        <v>731.13</v>
      </c>
      <c r="BF68" s="315">
        <f>VLOOKUP(D68,[3]Revenue_59!$A$4:$Q$85,17,FALSE)</f>
        <v>74.709999999999994</v>
      </c>
      <c r="BG68" s="315">
        <f t="shared" si="19"/>
        <v>805.84</v>
      </c>
      <c r="BH68" s="316">
        <f t="shared" si="20"/>
        <v>7438.85</v>
      </c>
      <c r="BI68" s="317">
        <f t="shared" si="21"/>
        <v>8.6483746962049004</v>
      </c>
      <c r="BJ68" s="318">
        <f>VLOOKUP(D68,[4]รายได้ผู้เยียมเยือนชาวไทย!$C$6:$G$82,3,FALSE)</f>
        <v>1308.4799999999998</v>
      </c>
      <c r="BK68" s="318">
        <f>VLOOKUP(D68,[4]รายได้ผู้เยียมเยือนชาวต่างชาติ!$C$6:$G$82,3,FALSE)</f>
        <v>237.22999999999996</v>
      </c>
      <c r="BL68" s="318">
        <f t="shared" si="22"/>
        <v>1545.7099999999998</v>
      </c>
      <c r="BM68" s="319">
        <f>VLOOKUP(D68,[4]รายได้ผู้เยียมเยือนชาวไทย!$C$6:$N$82,6,FALSE)</f>
        <v>1315.35</v>
      </c>
      <c r="BN68" s="319">
        <f>VLOOKUP(D68,[4]รายได้ผู้เยียมเยือนชาวต่างชาติ!$C$6:$N$82,6,FALSE)</f>
        <v>81.680000000000007</v>
      </c>
      <c r="BO68" s="319">
        <f t="shared" si="23"/>
        <v>1397.03</v>
      </c>
      <c r="BP68" s="318">
        <f>VLOOKUP(D68,[4]รายได้ผู้เยียมเยือนชาวไทย!$C$6:$N$82,7,FALSE)</f>
        <v>1206.58</v>
      </c>
      <c r="BQ68" s="318">
        <f>VLOOKUP(D68,[4]รายได้ผู้เยียมเยือนชาวต่างชาติ!$C$6:$N$82,7,FALSE)</f>
        <v>82.64</v>
      </c>
      <c r="BR68" s="318">
        <f t="shared" si="24"/>
        <v>1289.22</v>
      </c>
      <c r="BS68" s="319">
        <f>VLOOKUP(D68,[4]รายได้ผู้เยียมเยือนชาวไทย!$C$6:$N$82,8,FALSE)</f>
        <v>1369.75</v>
      </c>
      <c r="BT68" s="319">
        <f>VLOOKUP(D68,[4]รายได้ผู้เยียมเยือนชาวต่างชาติ!$C$6:$N$82,8,FALSE)</f>
        <v>78.23</v>
      </c>
      <c r="BU68" s="319">
        <f t="shared" si="25"/>
        <v>1447.98</v>
      </c>
      <c r="BV68" s="318">
        <f>VLOOKUP(D68,[4]รายได้ผู้เยียมเยือนชาวไทย!$C$6:$N$82,9,FALSE)</f>
        <v>413.93</v>
      </c>
      <c r="BW68" s="318">
        <f>VLOOKUP(D68,[4]รายได้ผู้เยียมเยือนชาวต่างชาติ!$C$6:$N$82,9,FALSE)</f>
        <v>94.23</v>
      </c>
      <c r="BX68" s="318">
        <f t="shared" si="26"/>
        <v>508.16</v>
      </c>
      <c r="BY68" s="319">
        <f>VLOOKUP(D68,[4]รายได้ผู้เยียมเยือนชาวไทย!$C$6:$N$82,10,FALSE)</f>
        <v>394.36</v>
      </c>
      <c r="BZ68" s="319">
        <f>VLOOKUP(D68,[4]รายได้ผู้เยียมเยือนชาวต่างชาติ!$C$6:$N$82,10,FALSE)</f>
        <v>48.36</v>
      </c>
      <c r="CA68" s="319">
        <f t="shared" si="27"/>
        <v>442.72</v>
      </c>
      <c r="CB68" s="318">
        <f>VLOOKUP(D68,[4]รายได้ผู้เยียมเยือนชาวไทย!$C$6:$N$82,11,FALSE)</f>
        <v>333.84</v>
      </c>
      <c r="CC68" s="318">
        <f>VLOOKUP(D68,[4]รายได้ผู้เยียมเยือนชาวต่างชาติ!$C$6:$N$82,11,FALSE)</f>
        <v>58.99</v>
      </c>
      <c r="CD68" s="318">
        <f t="shared" si="28"/>
        <v>392.83</v>
      </c>
      <c r="CE68" s="318">
        <f>VLOOKUP(D68,[4]รายได้ผู้เยียมเยือนชาวไทย!$C$6:$N$82,12,FALSE)</f>
        <v>287.54000000000002</v>
      </c>
      <c r="CF68" s="318">
        <f>VLOOKUP(D68,[4]รายได้ผู้เยียมเยือนชาวต่างชาติ!$C$6:$N$82,12,FALSE)</f>
        <v>30.52</v>
      </c>
      <c r="CG68" s="318">
        <f t="shared" si="29"/>
        <v>318.06</v>
      </c>
      <c r="CH68" s="318">
        <f>VLOOKUP(D68,'[5]สถิติท่องเที่ยวฯ ส.ค. 60R2 '!$B$5:$X$88,20,FALSE)</f>
        <v>226.18</v>
      </c>
      <c r="CI68" s="318">
        <f>VLOOKUP(D68,'[5]สถิติท่องเที่ยวฯ ส.ค. 60R2 '!$B$5:$X$88,23,FALSE)</f>
        <v>32.65</v>
      </c>
      <c r="CJ68" s="318">
        <f t="shared" si="30"/>
        <v>258.83</v>
      </c>
      <c r="CK68" s="318">
        <f>VLOOKUP(D68,'[6]สถิติท่องเที่ยวฯ ก.ย. 60R1 '!$B$5:$W$88,20,FALSE)</f>
        <v>258.97000000000003</v>
      </c>
      <c r="CL68" s="318">
        <f>VLOOKUP(D68,'[6]สถิติท่องเที่ยวฯ ก.ย. 60R1 '!$B$5:$X$88,23,FALSE)</f>
        <v>19.53</v>
      </c>
      <c r="CM68" s="318">
        <f t="shared" si="31"/>
        <v>278.5</v>
      </c>
      <c r="CN68" s="320">
        <f t="shared" si="32"/>
        <v>7879.0400000000009</v>
      </c>
      <c r="CO68" s="321">
        <f t="shared" si="33"/>
        <v>5.9174469171982294</v>
      </c>
    </row>
    <row r="69" spans="1:93" ht="41.25" customHeight="1">
      <c r="A69" s="300">
        <v>59</v>
      </c>
      <c r="B69" s="300" t="s">
        <v>173</v>
      </c>
      <c r="C69" s="322" t="s">
        <v>174</v>
      </c>
      <c r="D69" s="303" t="str">
        <f t="shared" si="5"/>
        <v>สมุทรปราการ</v>
      </c>
      <c r="E69" s="264" t="s">
        <v>77</v>
      </c>
      <c r="F69" s="304">
        <v>3646.12</v>
      </c>
      <c r="G69" s="304">
        <v>4549.760866866538</v>
      </c>
      <c r="H69" s="304">
        <v>5721.4408922635021</v>
      </c>
      <c r="I69" s="305">
        <v>6160.790629840878</v>
      </c>
      <c r="J69" s="306">
        <f t="shared" si="36"/>
        <v>0.24783629361253556</v>
      </c>
      <c r="K69" s="306">
        <f t="shared" si="36"/>
        <v>0.25752562819942465</v>
      </c>
      <c r="L69" s="306">
        <f t="shared" si="36"/>
        <v>7.6790050941793697E-2</v>
      </c>
      <c r="M69" s="307">
        <f t="shared" si="1"/>
        <v>0.19405065758458465</v>
      </c>
      <c r="N69" s="306">
        <f t="shared" si="2"/>
        <v>0.1</v>
      </c>
      <c r="O69" s="305">
        <v>0</v>
      </c>
      <c r="P69" s="305">
        <v>0</v>
      </c>
      <c r="Q69" s="305">
        <v>0</v>
      </c>
      <c r="R69" s="305">
        <v>0</v>
      </c>
      <c r="S69" s="305"/>
      <c r="T69" s="306">
        <f t="shared" si="3"/>
        <v>0.1</v>
      </c>
      <c r="U69" s="308">
        <f>VLOOKUP(D69,[1]รายได้ชาวไทย!A$4:Z$87,26,FALSE)</f>
        <v>504.01000000000005</v>
      </c>
      <c r="V69" s="308">
        <f>VLOOKUP(D69,[1]รายได้ชาวต่างประเทศ!$A$4:$Z$87,26,FALSE)</f>
        <v>316.49</v>
      </c>
      <c r="W69" s="308">
        <f t="shared" si="6"/>
        <v>820.5</v>
      </c>
      <c r="X69" s="308">
        <f>VLOOKUP(D69,[1]รายได้ชาวไทย!$A$4:$S$87,4,FALSE)</f>
        <v>458.07</v>
      </c>
      <c r="Y69" s="308">
        <f>VLOOKUP(D69,[1]รายได้ชาวต่างประเทศ!$A$4:$Z$87,4,FALSE)</f>
        <v>751.5</v>
      </c>
      <c r="Z69" s="308">
        <f t="shared" si="7"/>
        <v>1209.57</v>
      </c>
      <c r="AA69" s="308">
        <f>VLOOKUP(D69,[1]รายได้ชาวไทย!$A$4:$S$87,11,FALSE)</f>
        <v>621.39</v>
      </c>
      <c r="AB69" s="308">
        <f>VLOOKUP(D69,[1]รายได้ชาวต่างประเทศ!$A$4:$Z$87,11,FALSE)</f>
        <v>349.43999999999994</v>
      </c>
      <c r="AC69" s="308">
        <f t="shared" si="8"/>
        <v>970.82999999999993</v>
      </c>
      <c r="AD69" s="308">
        <f>VLOOKUP(D69,[1]รายได้ชาวไทย!$A$4:$S$87,18,FALSE)</f>
        <v>462.42999999999995</v>
      </c>
      <c r="AE69" s="308">
        <f>VLOOKUP(D69,[1]รายได้ชาวต่างประเทศ!$A$4:$Z$87,18,FALSE)</f>
        <v>464.21999999999991</v>
      </c>
      <c r="AF69" s="308">
        <f t="shared" si="9"/>
        <v>926.64999999999986</v>
      </c>
      <c r="AG69" s="309">
        <f t="shared" si="10"/>
        <v>3927.5499999999993</v>
      </c>
      <c r="AH69" s="310">
        <f>VLOOKUP(D69,[2]รายได้!$B$6:$Y$83,21,FALSE)</f>
        <v>578.24999999999989</v>
      </c>
      <c r="AI69" s="310">
        <f>VLOOKUP(D69,[2]รายได้!$B$6:$Y$83,24,FALSE)</f>
        <v>359.20000000000005</v>
      </c>
      <c r="AJ69" s="310">
        <f t="shared" si="11"/>
        <v>937.44999999999993</v>
      </c>
      <c r="AK69" s="311">
        <f>VLOOKUP(D69,[3]Revenue_59!$A$4:$C$85,3,FALSE)</f>
        <v>613.9</v>
      </c>
      <c r="AL69" s="311">
        <f>VLOOKUP(D69,[3]Revenue_59!$A$4:$F$86,6,FALSE)</f>
        <v>962.95</v>
      </c>
      <c r="AM69" s="311">
        <f t="shared" si="12"/>
        <v>1576.85</v>
      </c>
      <c r="AN69" s="310">
        <f>VLOOKUP(D69,[3]Revenue_59!$A$4:$L$86,9,FALSE)</f>
        <v>748.07000000000016</v>
      </c>
      <c r="AO69" s="310">
        <f>VLOOKUP(D69,[3]Revenue_59!$A$4:$L$86,12,FALSE)</f>
        <v>411.7</v>
      </c>
      <c r="AP69" s="310">
        <f t="shared" si="13"/>
        <v>1159.7700000000002</v>
      </c>
      <c r="AQ69" s="311">
        <f>VLOOKUP(D69,[3]Revenue_59!$A$4:$R$86,15,FALSE)</f>
        <v>550.56000000000006</v>
      </c>
      <c r="AR69" s="311">
        <f>VLOOKUP(D69,[3]Revenue_59!$A$4:$R$86,18,FALSE)</f>
        <v>551.01</v>
      </c>
      <c r="AS69" s="311">
        <f t="shared" si="14"/>
        <v>1101.5700000000002</v>
      </c>
      <c r="AT69" s="312">
        <f t="shared" si="15"/>
        <v>4775.6399999999994</v>
      </c>
      <c r="AU69" s="313">
        <f t="shared" si="35"/>
        <v>21.593359728074763</v>
      </c>
      <c r="AV69" s="314">
        <f>VLOOKUP(D69,[3]Revenue_59!$A$4:$X$85,21,FALSE)</f>
        <v>626.08000000000004</v>
      </c>
      <c r="AW69" s="314">
        <f>VLOOKUP(D69,[3]Revenue_59!$A$4:$X$85,24,FALSE)</f>
        <v>436.89000000000004</v>
      </c>
      <c r="AX69" s="314">
        <f t="shared" si="16"/>
        <v>1062.97</v>
      </c>
      <c r="AY69" s="315">
        <f>VLOOKUP(D69,[3]Revenue_59!$A$4:$F$86,2,FALSE)</f>
        <v>661.74999999999989</v>
      </c>
      <c r="AZ69" s="315">
        <f>VLOOKUP(D69,[3]Revenue_59!$A$4:$F$86,5,FALSE)</f>
        <v>1013.88</v>
      </c>
      <c r="BA69" s="315">
        <f t="shared" si="17"/>
        <v>1675.6299999999999</v>
      </c>
      <c r="BB69" s="314">
        <f>VLOOKUP(D69,[3]Revenue_59!$A$4:$K$85,8,FALSE)</f>
        <v>784.43000000000006</v>
      </c>
      <c r="BC69" s="314">
        <f>VLOOKUP(D69,[3]Revenue_59!$A$4:$K$85,11,FALSE)</f>
        <v>424.08</v>
      </c>
      <c r="BD69" s="314">
        <f t="shared" si="18"/>
        <v>1208.51</v>
      </c>
      <c r="BE69" s="315">
        <f>VLOOKUP(D69,[3]Revenue_59!$A$4:$Q$85,14,FALSE)</f>
        <v>618.20000000000005</v>
      </c>
      <c r="BF69" s="315">
        <f>VLOOKUP(D69,[3]Revenue_59!$A$4:$Q$85,17,FALSE)</f>
        <v>601.22</v>
      </c>
      <c r="BG69" s="315">
        <f t="shared" si="19"/>
        <v>1219.42</v>
      </c>
      <c r="BH69" s="316">
        <f t="shared" si="20"/>
        <v>5166.53</v>
      </c>
      <c r="BI69" s="317">
        <f t="shared" si="21"/>
        <v>8.1850809525006145</v>
      </c>
      <c r="BJ69" s="318">
        <f>VLOOKUP(D69,[4]รายได้ผู้เยียมเยือนชาวไทย!$C$6:$G$82,3,FALSE)</f>
        <v>686.32999999999993</v>
      </c>
      <c r="BK69" s="318">
        <f>VLOOKUP(D69,[4]รายได้ผู้เยียมเยือนชาวต่างชาติ!$C$6:$G$82,3,FALSE)</f>
        <v>475.46999999999997</v>
      </c>
      <c r="BL69" s="318">
        <f t="shared" si="22"/>
        <v>1161.8</v>
      </c>
      <c r="BM69" s="319">
        <f>VLOOKUP(D69,[4]รายได้ผู้เยียมเยือนชาวไทย!$C$6:$N$82,6,FALSE)</f>
        <v>258.87</v>
      </c>
      <c r="BN69" s="319">
        <f>VLOOKUP(D69,[4]รายได้ผู้เยียมเยือนชาวต่างชาติ!$C$6:$N$82,6,FALSE)</f>
        <v>362.23</v>
      </c>
      <c r="BO69" s="319">
        <f t="shared" si="23"/>
        <v>621.1</v>
      </c>
      <c r="BP69" s="318">
        <f>VLOOKUP(D69,[4]รายได้ผู้เยียมเยือนชาวไทย!$C$6:$N$82,7,FALSE)</f>
        <v>221.77</v>
      </c>
      <c r="BQ69" s="318">
        <f>VLOOKUP(D69,[4]รายได้ผู้เยียมเยือนชาวต่างชาติ!$C$6:$N$82,7,FALSE)</f>
        <v>386.5</v>
      </c>
      <c r="BR69" s="318">
        <f t="shared" si="24"/>
        <v>608.27</v>
      </c>
      <c r="BS69" s="319">
        <f>VLOOKUP(D69,[4]รายได้ผู้เยียมเยือนชาวไทย!$C$6:$N$82,8,FALSE)</f>
        <v>235.42</v>
      </c>
      <c r="BT69" s="319">
        <f>VLOOKUP(D69,[4]รายได้ผู้เยียมเยือนชาวต่างชาติ!$C$6:$N$82,8,FALSE)</f>
        <v>346.94</v>
      </c>
      <c r="BU69" s="319">
        <f t="shared" si="25"/>
        <v>582.36</v>
      </c>
      <c r="BV69" s="318">
        <f>VLOOKUP(D69,[4]รายได้ผู้เยียมเยือนชาวไทย!$C$6:$N$82,9,FALSE)</f>
        <v>288.64</v>
      </c>
      <c r="BW69" s="318">
        <f>VLOOKUP(D69,[4]รายได้ผู้เยียมเยือนชาวต่างชาติ!$C$6:$N$82,9,FALSE)</f>
        <v>158.19999999999999</v>
      </c>
      <c r="BX69" s="318">
        <f t="shared" si="26"/>
        <v>446.84</v>
      </c>
      <c r="BY69" s="319">
        <f>VLOOKUP(D69,[4]รายได้ผู้เยียมเยือนชาวไทย!$C$6:$N$82,10,FALSE)</f>
        <v>281.70999999999998</v>
      </c>
      <c r="BZ69" s="319">
        <f>VLOOKUP(D69,[4]รายได้ผู้เยียมเยือนชาวต่างชาติ!$C$6:$N$82,10,FALSE)</f>
        <v>151.47999999999999</v>
      </c>
      <c r="CA69" s="319">
        <f t="shared" si="27"/>
        <v>433.18999999999994</v>
      </c>
      <c r="CB69" s="318">
        <f>VLOOKUP(D69,[4]รายได้ผู้เยียมเยือนชาวไทย!$C$6:$N$82,11,FALSE)</f>
        <v>275.29000000000002</v>
      </c>
      <c r="CC69" s="318">
        <f>VLOOKUP(D69,[4]รายได้ผู้เยียมเยือนชาวต่างชาติ!$C$6:$N$82,11,FALSE)</f>
        <v>157.13999999999999</v>
      </c>
      <c r="CD69" s="318">
        <f t="shared" si="28"/>
        <v>432.43</v>
      </c>
      <c r="CE69" s="318">
        <f>VLOOKUP(D69,[4]รายได้ผู้เยียมเยือนชาวไทย!$C$6:$N$82,12,FALSE)</f>
        <v>227.92</v>
      </c>
      <c r="CF69" s="318">
        <f>VLOOKUP(D69,[4]รายได้ผู้เยียมเยือนชาวต่างชาติ!$C$6:$N$82,12,FALSE)</f>
        <v>214.91</v>
      </c>
      <c r="CG69" s="318">
        <f t="shared" si="29"/>
        <v>442.83</v>
      </c>
      <c r="CH69" s="318">
        <f>VLOOKUP(D69,'[5]สถิติท่องเที่ยวฯ ส.ค. 60R2 '!$B$5:$X$88,20,FALSE)</f>
        <v>219.11</v>
      </c>
      <c r="CI69" s="318">
        <f>VLOOKUP(D69,'[5]สถิติท่องเที่ยวฯ ส.ค. 60R2 '!$B$5:$X$88,23,FALSE)</f>
        <v>236.48</v>
      </c>
      <c r="CJ69" s="318">
        <f t="shared" si="30"/>
        <v>455.59000000000003</v>
      </c>
      <c r="CK69" s="318">
        <f>VLOOKUP(D69,'[6]สถิติท่องเที่ยวฯ ก.ย. 60R1 '!$B$5:$W$88,20,FALSE)</f>
        <v>238.49</v>
      </c>
      <c r="CL69" s="318">
        <f>VLOOKUP(D69,'[6]สถิติท่องเที่ยวฯ ก.ย. 60R1 '!$B$5:$X$88,23,FALSE)</f>
        <v>235.41</v>
      </c>
      <c r="CM69" s="318">
        <f t="shared" si="31"/>
        <v>473.9</v>
      </c>
      <c r="CN69" s="320">
        <f t="shared" si="32"/>
        <v>5658.31</v>
      </c>
      <c r="CO69" s="321">
        <f t="shared" si="33"/>
        <v>9.5185743622895966</v>
      </c>
    </row>
    <row r="70" spans="1:93" ht="41.25" customHeight="1">
      <c r="A70" s="300">
        <v>60</v>
      </c>
      <c r="B70" s="300" t="s">
        <v>175</v>
      </c>
      <c r="C70" s="322" t="s">
        <v>176</v>
      </c>
      <c r="D70" s="303" t="str">
        <f t="shared" si="5"/>
        <v>สมุทรสงคราม</v>
      </c>
      <c r="E70" s="264" t="s">
        <v>47</v>
      </c>
      <c r="F70" s="304">
        <v>1209.21</v>
      </c>
      <c r="G70" s="304">
        <v>1420.2337360838062</v>
      </c>
      <c r="H70" s="304">
        <v>1827.6135811184183</v>
      </c>
      <c r="I70" s="305">
        <v>2084.3833340437664</v>
      </c>
      <c r="J70" s="306">
        <f t="shared" si="36"/>
        <v>0.17451372059758533</v>
      </c>
      <c r="K70" s="306">
        <f t="shared" si="36"/>
        <v>0.28684000012415783</v>
      </c>
      <c r="L70" s="306">
        <f t="shared" si="36"/>
        <v>0.14049455288476043</v>
      </c>
      <c r="M70" s="307">
        <f t="shared" si="1"/>
        <v>0.20061609120216786</v>
      </c>
      <c r="N70" s="306">
        <f t="shared" si="2"/>
        <v>0.1</v>
      </c>
      <c r="O70" s="305">
        <v>0</v>
      </c>
      <c r="P70" s="306">
        <v>1.4999999999999999E-2</v>
      </c>
      <c r="Q70" s="305">
        <v>0</v>
      </c>
      <c r="R70" s="305">
        <v>0</v>
      </c>
      <c r="S70" s="305"/>
      <c r="T70" s="306">
        <f t="shared" si="3"/>
        <v>0.115</v>
      </c>
      <c r="U70" s="308">
        <f>VLOOKUP(D70,[1]รายได้ชาวไทย!A$4:Z$87,26,FALSE)</f>
        <v>441.84999999999997</v>
      </c>
      <c r="V70" s="308">
        <f>VLOOKUP(D70,[1]รายได้ชาวต่างประเทศ!$A$4:$Z$87,26,FALSE)</f>
        <v>12.99</v>
      </c>
      <c r="W70" s="308">
        <f t="shared" si="6"/>
        <v>454.84</v>
      </c>
      <c r="X70" s="308">
        <f>VLOOKUP(D70,[1]รายได้ชาวไทย!$A$4:$S$87,4,FALSE)</f>
        <v>348.8</v>
      </c>
      <c r="Y70" s="308">
        <f>VLOOKUP(D70,[1]รายได้ชาวต่างประเทศ!$A$4:$Z$87,4,FALSE)</f>
        <v>9.32</v>
      </c>
      <c r="Z70" s="308">
        <f t="shared" si="7"/>
        <v>358.12</v>
      </c>
      <c r="AA70" s="308">
        <f>VLOOKUP(D70,[1]รายได้ชาวไทย!$A$4:$S$87,11,FALSE)</f>
        <v>302.83</v>
      </c>
      <c r="AB70" s="308">
        <f>VLOOKUP(D70,[1]รายได้ชาวต่างประเทศ!$A$4:$Z$87,11,FALSE)</f>
        <v>6.1400000000000006</v>
      </c>
      <c r="AC70" s="308">
        <f t="shared" si="8"/>
        <v>308.96999999999997</v>
      </c>
      <c r="AD70" s="308">
        <f>VLOOKUP(D70,[1]รายได้ชาวไทย!$A$4:$S$87,18,FALSE)</f>
        <v>313.21000000000004</v>
      </c>
      <c r="AE70" s="308">
        <f>VLOOKUP(D70,[1]รายได้ชาวต่างประเทศ!$A$4:$Z$87,18,FALSE)</f>
        <v>11.040000000000001</v>
      </c>
      <c r="AF70" s="308">
        <f t="shared" si="9"/>
        <v>324.25000000000006</v>
      </c>
      <c r="AG70" s="309">
        <f t="shared" si="10"/>
        <v>1446.18</v>
      </c>
      <c r="AH70" s="310">
        <f>VLOOKUP(D70,[2]รายได้!$B$6:$Y$83,21,FALSE)</f>
        <v>526.41999999999996</v>
      </c>
      <c r="AI70" s="310">
        <f>VLOOKUP(D70,[2]รายได้!$B$6:$Y$83,24,FALSE)</f>
        <v>14.200000000000003</v>
      </c>
      <c r="AJ70" s="310">
        <f t="shared" si="11"/>
        <v>540.62</v>
      </c>
      <c r="AK70" s="311">
        <f>VLOOKUP(D70,[3]Revenue_59!$A$4:$C$85,3,FALSE)</f>
        <v>490.40999999999997</v>
      </c>
      <c r="AL70" s="311">
        <f>VLOOKUP(D70,[3]Revenue_59!$A$4:$F$86,6,FALSE)</f>
        <v>11.469999999999999</v>
      </c>
      <c r="AM70" s="311">
        <f t="shared" si="12"/>
        <v>501.88</v>
      </c>
      <c r="AN70" s="310">
        <f>VLOOKUP(D70,[3]Revenue_59!$A$4:$L$86,9,FALSE)</f>
        <v>357.12</v>
      </c>
      <c r="AO70" s="310">
        <f>VLOOKUP(D70,[3]Revenue_59!$A$4:$L$86,12,FALSE)</f>
        <v>8.0400000000000009</v>
      </c>
      <c r="AP70" s="310">
        <f t="shared" si="13"/>
        <v>365.16</v>
      </c>
      <c r="AQ70" s="311">
        <f>VLOOKUP(D70,[3]Revenue_59!$A$4:$R$86,15,FALSE)</f>
        <v>387.17999999999995</v>
      </c>
      <c r="AR70" s="311">
        <f>VLOOKUP(D70,[3]Revenue_59!$A$4:$R$86,18,FALSE)</f>
        <v>13.31</v>
      </c>
      <c r="AS70" s="311">
        <f t="shared" si="14"/>
        <v>400.48999999999995</v>
      </c>
      <c r="AT70" s="312">
        <f t="shared" si="15"/>
        <v>1808.15</v>
      </c>
      <c r="AU70" s="313">
        <f t="shared" si="35"/>
        <v>25.029387766391459</v>
      </c>
      <c r="AV70" s="314">
        <f>VLOOKUP(D70,[3]Revenue_59!$A$4:$X$85,21,FALSE)</f>
        <v>625.45000000000005</v>
      </c>
      <c r="AW70" s="314">
        <f>VLOOKUP(D70,[3]Revenue_59!$A$4:$X$85,24,FALSE)</f>
        <v>17.04</v>
      </c>
      <c r="AX70" s="314">
        <f t="shared" si="16"/>
        <v>642.49</v>
      </c>
      <c r="AY70" s="315">
        <f>VLOOKUP(D70,[3]Revenue_59!$A$4:$F$86,2,FALSE)</f>
        <v>538.61</v>
      </c>
      <c r="AZ70" s="315">
        <f>VLOOKUP(D70,[3]Revenue_59!$A$4:$F$86,5,FALSE)</f>
        <v>12.63</v>
      </c>
      <c r="BA70" s="315">
        <f t="shared" si="17"/>
        <v>551.24</v>
      </c>
      <c r="BB70" s="314">
        <f>VLOOKUP(D70,[3]Revenue_59!$A$4:$K$85,8,FALSE)</f>
        <v>398.72000000000008</v>
      </c>
      <c r="BC70" s="314">
        <f>VLOOKUP(D70,[3]Revenue_59!$A$4:$K$85,11,FALSE)</f>
        <v>9.4500000000000011</v>
      </c>
      <c r="BD70" s="314">
        <f t="shared" si="18"/>
        <v>408.17000000000007</v>
      </c>
      <c r="BE70" s="315">
        <f>VLOOKUP(D70,[3]Revenue_59!$A$4:$Q$85,14,FALSE)</f>
        <v>429.28000000000003</v>
      </c>
      <c r="BF70" s="315">
        <f>VLOOKUP(D70,[3]Revenue_59!$A$4:$Q$85,17,FALSE)</f>
        <v>15.200000000000003</v>
      </c>
      <c r="BG70" s="315">
        <f t="shared" si="19"/>
        <v>444.48</v>
      </c>
      <c r="BH70" s="316">
        <f t="shared" si="20"/>
        <v>2046.38</v>
      </c>
      <c r="BI70" s="317">
        <f t="shared" si="21"/>
        <v>13.175344965849073</v>
      </c>
      <c r="BJ70" s="318">
        <f>VLOOKUP(D70,[4]รายได้ผู้เยียมเยือนชาวไทย!$C$6:$G$82,3,FALSE)</f>
        <v>686.58</v>
      </c>
      <c r="BK70" s="318">
        <f>VLOOKUP(D70,[4]รายได้ผู้เยียมเยือนชาวต่างชาติ!$C$6:$G$82,3,FALSE)</f>
        <v>19.020000000000003</v>
      </c>
      <c r="BL70" s="318">
        <f t="shared" si="22"/>
        <v>705.6</v>
      </c>
      <c r="BM70" s="319">
        <f>VLOOKUP(D70,[4]รายได้ผู้เยียมเยือนชาวไทย!$C$6:$N$82,6,FALSE)</f>
        <v>198.57</v>
      </c>
      <c r="BN70" s="319">
        <f>VLOOKUP(D70,[4]รายได้ผู้เยียมเยือนชาวต่างชาติ!$C$6:$N$82,6,FALSE)</f>
        <v>4.97</v>
      </c>
      <c r="BO70" s="319">
        <f t="shared" si="23"/>
        <v>203.54</v>
      </c>
      <c r="BP70" s="318">
        <f>VLOOKUP(D70,[4]รายได้ผู้เยียมเยือนชาวไทย!$C$6:$N$82,7,FALSE)</f>
        <v>198.4</v>
      </c>
      <c r="BQ70" s="318">
        <f>VLOOKUP(D70,[4]รายได้ผู้เยียมเยือนชาวต่างชาติ!$C$6:$N$82,7,FALSE)</f>
        <v>4.5199999999999996</v>
      </c>
      <c r="BR70" s="318">
        <f t="shared" si="24"/>
        <v>202.92000000000002</v>
      </c>
      <c r="BS70" s="319">
        <f>VLOOKUP(D70,[4]รายได้ผู้เยียมเยือนชาวไทย!$C$6:$N$82,8,FALSE)</f>
        <v>183.43</v>
      </c>
      <c r="BT70" s="319">
        <f>VLOOKUP(D70,[4]รายได้ผู้เยียมเยือนชาวต่างชาติ!$C$6:$N$82,8,FALSE)</f>
        <v>4.2300000000000004</v>
      </c>
      <c r="BU70" s="319">
        <f t="shared" si="25"/>
        <v>187.66</v>
      </c>
      <c r="BV70" s="318">
        <f>VLOOKUP(D70,[4]รายได้ผู้เยียมเยือนชาวไทย!$C$6:$N$82,9,FALSE)</f>
        <v>142.22</v>
      </c>
      <c r="BW70" s="318">
        <f>VLOOKUP(D70,[4]รายได้ผู้เยียมเยือนชาวต่างชาติ!$C$6:$N$82,9,FALSE)</f>
        <v>3.8</v>
      </c>
      <c r="BX70" s="318">
        <f t="shared" si="26"/>
        <v>146.02000000000001</v>
      </c>
      <c r="BY70" s="319">
        <f>VLOOKUP(D70,[4]รายได้ผู้เยียมเยือนชาวไทย!$C$6:$N$82,10,FALSE)</f>
        <v>144.88999999999999</v>
      </c>
      <c r="BZ70" s="319">
        <f>VLOOKUP(D70,[4]รายได้ผู้เยียมเยือนชาวต่างชาติ!$C$6:$N$82,10,FALSE)</f>
        <v>2.95</v>
      </c>
      <c r="CA70" s="319">
        <f t="shared" si="27"/>
        <v>147.83999999999997</v>
      </c>
      <c r="CB70" s="318">
        <f>VLOOKUP(D70,[4]รายได้ผู้เยียมเยือนชาวไทย!$C$6:$N$82,11,FALSE)</f>
        <v>146.97</v>
      </c>
      <c r="CC70" s="318">
        <f>VLOOKUP(D70,[4]รายได้ผู้เยียมเยือนชาวต่างชาติ!$C$6:$N$82,11,FALSE)</f>
        <v>3.47</v>
      </c>
      <c r="CD70" s="318">
        <f t="shared" si="28"/>
        <v>150.44</v>
      </c>
      <c r="CE70" s="318">
        <f>VLOOKUP(D70,[4]รายได้ผู้เยียมเยือนชาวไทย!$C$6:$N$82,12,FALSE)</f>
        <v>157.65</v>
      </c>
      <c r="CF70" s="318">
        <f>VLOOKUP(D70,[4]รายได้ผู้เยียมเยือนชาวต่างชาติ!$C$6:$N$82,12,FALSE)</f>
        <v>5.37</v>
      </c>
      <c r="CG70" s="318">
        <f t="shared" si="29"/>
        <v>163.02000000000001</v>
      </c>
      <c r="CH70" s="318">
        <f>VLOOKUP(D70,'[5]สถิติท่องเที่ยวฯ ส.ค. 60R2 '!$B$5:$X$88,20,FALSE)</f>
        <v>162.4</v>
      </c>
      <c r="CI70" s="318">
        <f>VLOOKUP(D70,'[5]สถิติท่องเที่ยวฯ ส.ค. 60R2 '!$B$5:$X$88,23,FALSE)</f>
        <v>5.86</v>
      </c>
      <c r="CJ70" s="318">
        <f t="shared" si="30"/>
        <v>168.26000000000002</v>
      </c>
      <c r="CK70" s="318">
        <f>VLOOKUP(D70,'[6]สถิติท่องเที่ยวฯ ก.ย. 60R1 '!$B$5:$W$88,20,FALSE)</f>
        <v>153.31</v>
      </c>
      <c r="CL70" s="318">
        <f>VLOOKUP(D70,'[6]สถิติท่องเที่ยวฯ ก.ย. 60R1 '!$B$5:$X$88,23,FALSE)</f>
        <v>5.56</v>
      </c>
      <c r="CM70" s="318">
        <f t="shared" si="31"/>
        <v>158.87</v>
      </c>
      <c r="CN70" s="320">
        <f t="shared" si="32"/>
        <v>2234.17</v>
      </c>
      <c r="CO70" s="321">
        <f t="shared" si="33"/>
        <v>9.1766925009040339</v>
      </c>
    </row>
    <row r="71" spans="1:93" ht="41.25" customHeight="1">
      <c r="A71" s="300">
        <v>61</v>
      </c>
      <c r="B71" s="300" t="s">
        <v>177</v>
      </c>
      <c r="C71" s="322" t="s">
        <v>178</v>
      </c>
      <c r="D71" s="303" t="str">
        <f t="shared" si="5"/>
        <v>สมุทรสาคร</v>
      </c>
      <c r="E71" s="264" t="s">
        <v>47</v>
      </c>
      <c r="F71" s="304">
        <v>1519.48</v>
      </c>
      <c r="G71" s="304">
        <v>1750.4861643405161</v>
      </c>
      <c r="H71" s="304">
        <v>2155.5066843077698</v>
      </c>
      <c r="I71" s="305">
        <v>2229.6572583445181</v>
      </c>
      <c r="J71" s="306">
        <f t="shared" si="36"/>
        <v>0.15202974987529685</v>
      </c>
      <c r="K71" s="306">
        <f t="shared" si="36"/>
        <v>0.23137601897004564</v>
      </c>
      <c r="L71" s="306">
        <f t="shared" si="36"/>
        <v>3.4400530778479793E-2</v>
      </c>
      <c r="M71" s="307">
        <f t="shared" si="1"/>
        <v>0.1392687665412741</v>
      </c>
      <c r="N71" s="306">
        <f t="shared" si="2"/>
        <v>0.1</v>
      </c>
      <c r="O71" s="305">
        <v>0</v>
      </c>
      <c r="P71" s="305">
        <v>0</v>
      </c>
      <c r="Q71" s="305">
        <v>0</v>
      </c>
      <c r="R71" s="305">
        <v>0</v>
      </c>
      <c r="S71" s="305"/>
      <c r="T71" s="306">
        <f t="shared" si="3"/>
        <v>0.1</v>
      </c>
      <c r="U71" s="308">
        <f>VLOOKUP(D71,[1]รายได้ชาวไทย!A$4:Z$87,26,FALSE)</f>
        <v>821.81999999999994</v>
      </c>
      <c r="V71" s="308">
        <f>VLOOKUP(D71,[1]รายได้ชาวต่างประเทศ!$A$4:$Z$87,26,FALSE)</f>
        <v>1.9300000000000002</v>
      </c>
      <c r="W71" s="308">
        <f t="shared" si="6"/>
        <v>823.74999999999989</v>
      </c>
      <c r="X71" s="308">
        <f>VLOOKUP(D71,[1]รายได้ชาวไทย!$A$4:$S$87,4,FALSE)</f>
        <v>363.81000000000006</v>
      </c>
      <c r="Y71" s="308">
        <f>VLOOKUP(D71,[1]รายได้ชาวต่างประเทศ!$A$4:$Z$87,4,FALSE)</f>
        <v>1.1000000000000001</v>
      </c>
      <c r="Z71" s="308">
        <f t="shared" si="7"/>
        <v>364.91000000000008</v>
      </c>
      <c r="AA71" s="308">
        <f>VLOOKUP(D71,[1]รายได้ชาวไทย!$A$4:$S$87,11,FALSE)</f>
        <v>378.33</v>
      </c>
      <c r="AB71" s="308">
        <f>VLOOKUP(D71,[1]รายได้ชาวต่างประเทศ!$A$4:$Z$87,11,FALSE)</f>
        <v>0.75</v>
      </c>
      <c r="AC71" s="308">
        <f t="shared" si="8"/>
        <v>379.08</v>
      </c>
      <c r="AD71" s="308">
        <f>VLOOKUP(D71,[1]รายได้ชาวไทย!$A$4:$S$87,18,FALSE)</f>
        <v>269.44</v>
      </c>
      <c r="AE71" s="308">
        <f>VLOOKUP(D71,[1]รายได้ชาวต่างประเทศ!$A$4:$Z$87,18,FALSE)</f>
        <v>0.9700000000000002</v>
      </c>
      <c r="AF71" s="308">
        <f t="shared" si="9"/>
        <v>270.41000000000003</v>
      </c>
      <c r="AG71" s="309">
        <f t="shared" si="10"/>
        <v>1838.1499999999999</v>
      </c>
      <c r="AH71" s="310">
        <f>VLOOKUP(D71,[2]รายได้!$B$6:$Y$83,21,FALSE)</f>
        <v>951.2600000000001</v>
      </c>
      <c r="AI71" s="310">
        <f>VLOOKUP(D71,[2]รายได้!$B$6:$Y$83,24,FALSE)</f>
        <v>2.1500000000000004</v>
      </c>
      <c r="AJ71" s="310">
        <f t="shared" si="11"/>
        <v>953.41000000000008</v>
      </c>
      <c r="AK71" s="311">
        <f>VLOOKUP(D71,[3]Revenue_59!$A$4:$C$85,3,FALSE)</f>
        <v>425.02</v>
      </c>
      <c r="AL71" s="311">
        <f>VLOOKUP(D71,[3]Revenue_59!$A$4:$F$86,6,FALSE)</f>
        <v>1.24</v>
      </c>
      <c r="AM71" s="311">
        <f t="shared" si="12"/>
        <v>426.26</v>
      </c>
      <c r="AN71" s="310">
        <f>VLOOKUP(D71,[3]Revenue_59!$A$4:$L$86,9,FALSE)</f>
        <v>433.72</v>
      </c>
      <c r="AO71" s="310">
        <f>VLOOKUP(D71,[3]Revenue_59!$A$4:$L$86,12,FALSE)</f>
        <v>0.85999999999999988</v>
      </c>
      <c r="AP71" s="310">
        <f t="shared" si="13"/>
        <v>434.58000000000004</v>
      </c>
      <c r="AQ71" s="311">
        <f>VLOOKUP(D71,[3]Revenue_59!$A$4:$R$86,15,FALSE)</f>
        <v>337.73</v>
      </c>
      <c r="AR71" s="311">
        <f>VLOOKUP(D71,[3]Revenue_59!$A$4:$R$86,18,FALSE)</f>
        <v>1.2500000000000002</v>
      </c>
      <c r="AS71" s="311">
        <f t="shared" si="14"/>
        <v>338.98</v>
      </c>
      <c r="AT71" s="312">
        <f t="shared" si="15"/>
        <v>2153.23</v>
      </c>
      <c r="AU71" s="313">
        <f t="shared" si="35"/>
        <v>17.141147349237016</v>
      </c>
      <c r="AV71" s="314">
        <f>VLOOKUP(D71,[3]Revenue_59!$A$4:$X$85,21,FALSE)</f>
        <v>974.92000000000007</v>
      </c>
      <c r="AW71" s="314">
        <f>VLOOKUP(D71,[3]Revenue_59!$A$4:$X$85,24,FALSE)</f>
        <v>2.3600000000000003</v>
      </c>
      <c r="AX71" s="314">
        <f t="shared" si="16"/>
        <v>977.28000000000009</v>
      </c>
      <c r="AY71" s="315">
        <f>VLOOKUP(D71,[3]Revenue_59!$A$4:$F$86,2,FALSE)</f>
        <v>434.94</v>
      </c>
      <c r="AZ71" s="315">
        <f>VLOOKUP(D71,[3]Revenue_59!$A$4:$F$86,5,FALSE)</f>
        <v>1.4500000000000002</v>
      </c>
      <c r="BA71" s="315">
        <f t="shared" si="17"/>
        <v>436.39</v>
      </c>
      <c r="BB71" s="314">
        <f>VLOOKUP(D71,[3]Revenue_59!$A$4:$K$85,8,FALSE)</f>
        <v>453.17000000000007</v>
      </c>
      <c r="BC71" s="314">
        <f>VLOOKUP(D71,[3]Revenue_59!$A$4:$K$85,11,FALSE)</f>
        <v>1.01</v>
      </c>
      <c r="BD71" s="314">
        <f t="shared" si="18"/>
        <v>454.18000000000006</v>
      </c>
      <c r="BE71" s="315">
        <f>VLOOKUP(D71,[3]Revenue_59!$A$4:$Q$85,14,FALSE)</f>
        <v>368.98999999999995</v>
      </c>
      <c r="BF71" s="315">
        <f>VLOOKUP(D71,[3]Revenue_59!$A$4:$Q$85,17,FALSE)</f>
        <v>1.3500000000000003</v>
      </c>
      <c r="BG71" s="315">
        <f t="shared" si="19"/>
        <v>370.34</v>
      </c>
      <c r="BH71" s="316">
        <f t="shared" si="20"/>
        <v>2238.19</v>
      </c>
      <c r="BI71" s="317">
        <f t="shared" si="21"/>
        <v>3.9457001806588261</v>
      </c>
      <c r="BJ71" s="318">
        <f>VLOOKUP(D71,[4]รายได้ผู้เยียมเยือนชาวไทย!$C$6:$G$82,3,FALSE)</f>
        <v>1041.79</v>
      </c>
      <c r="BK71" s="318">
        <f>VLOOKUP(D71,[4]รายได้ผู้เยียมเยือนชาวต่างชาติ!$C$6:$G$82,3,FALSE)</f>
        <v>2.5299999999999998</v>
      </c>
      <c r="BL71" s="318">
        <f t="shared" si="22"/>
        <v>1044.32</v>
      </c>
      <c r="BM71" s="319">
        <f>VLOOKUP(D71,[4]รายได้ผู้เยียมเยือนชาวไทย!$C$6:$N$82,6,FALSE)</f>
        <v>156.44999999999999</v>
      </c>
      <c r="BN71" s="319">
        <f>VLOOKUP(D71,[4]รายได้ผู้เยียมเยือนชาวต่างชาติ!$C$6:$N$82,6,FALSE)</f>
        <v>0.65</v>
      </c>
      <c r="BO71" s="319">
        <f t="shared" si="23"/>
        <v>157.1</v>
      </c>
      <c r="BP71" s="318">
        <f>VLOOKUP(D71,[4]รายได้ผู้เยียมเยือนชาวไทย!$C$6:$N$82,7,FALSE)</f>
        <v>158.28</v>
      </c>
      <c r="BQ71" s="318">
        <f>VLOOKUP(D71,[4]รายได้ผู้เยียมเยือนชาวต่างชาติ!$C$6:$N$82,7,FALSE)</f>
        <v>0.53</v>
      </c>
      <c r="BR71" s="318">
        <f t="shared" si="24"/>
        <v>158.81</v>
      </c>
      <c r="BS71" s="319">
        <f>VLOOKUP(D71,[4]รายได้ผู้เยียมเยือนชาวไทย!$C$6:$N$82,8,FALSE)</f>
        <v>152.74</v>
      </c>
      <c r="BT71" s="319">
        <f>VLOOKUP(D71,[4]รายได้ผู้เยียมเยือนชาวต่างชาติ!$C$6:$N$82,8,FALSE)</f>
        <v>0.42</v>
      </c>
      <c r="BU71" s="319">
        <f t="shared" si="25"/>
        <v>153.16</v>
      </c>
      <c r="BV71" s="318">
        <f>VLOOKUP(D71,[4]รายได้ผู้เยียมเยือนชาวไทย!$C$6:$N$82,9,FALSE)</f>
        <v>154.57</v>
      </c>
      <c r="BW71" s="318">
        <f>VLOOKUP(D71,[4]รายได้ผู้เยียมเยือนชาวต่างชาติ!$C$6:$N$82,9,FALSE)</f>
        <v>0.42</v>
      </c>
      <c r="BX71" s="318">
        <f t="shared" si="26"/>
        <v>154.98999999999998</v>
      </c>
      <c r="BY71" s="319">
        <f>VLOOKUP(D71,[4]รายได้ผู้เยียมเยือนชาวไทย!$C$6:$N$82,10,FALSE)</f>
        <v>162.96</v>
      </c>
      <c r="BZ71" s="319">
        <f>VLOOKUP(D71,[4]รายได้ผู้เยียมเยือนชาวต่างชาติ!$C$6:$N$82,10,FALSE)</f>
        <v>0.32</v>
      </c>
      <c r="CA71" s="319">
        <f t="shared" si="27"/>
        <v>163.28</v>
      </c>
      <c r="CB71" s="318">
        <f>VLOOKUP(D71,[4]รายได้ผู้เยียมเยือนชาวไทย!$C$6:$N$82,11,FALSE)</f>
        <v>155.93</v>
      </c>
      <c r="CC71" s="318">
        <f>VLOOKUP(D71,[4]รายได้ผู้เยียมเยือนชาวต่างชาติ!$C$6:$N$82,11,FALSE)</f>
        <v>0.34</v>
      </c>
      <c r="CD71" s="318">
        <f t="shared" si="28"/>
        <v>156.27000000000001</v>
      </c>
      <c r="CE71" s="318">
        <f>VLOOKUP(D71,[4]รายได้ผู้เยียมเยือนชาวไทย!$C$6:$N$82,12,FALSE)</f>
        <v>132.88999999999999</v>
      </c>
      <c r="CF71" s="318">
        <f>VLOOKUP(D71,[4]รายได้ผู้เยียมเยือนชาวต่างชาติ!$C$6:$N$82,12,FALSE)</f>
        <v>0.4</v>
      </c>
      <c r="CG71" s="318">
        <f t="shared" si="29"/>
        <v>133.29</v>
      </c>
      <c r="CH71" s="318">
        <f>VLOOKUP(D71,'[5]สถิติท่องเที่ยวฯ ส.ค. 60R2 '!$B$5:$X$88,20,FALSE)</f>
        <v>137.16</v>
      </c>
      <c r="CI71" s="318">
        <f>VLOOKUP(D71,'[5]สถิติท่องเที่ยวฯ ส.ค. 60R2 '!$B$5:$X$88,23,FALSE)</f>
        <v>0.56000000000000005</v>
      </c>
      <c r="CJ71" s="318">
        <f t="shared" si="30"/>
        <v>137.72</v>
      </c>
      <c r="CK71" s="318">
        <f>VLOOKUP(D71,'[6]สถิติท่องเที่ยวฯ ก.ย. 60R1 '!$B$5:$W$88,20,FALSE)</f>
        <v>122.06</v>
      </c>
      <c r="CL71" s="318">
        <f>VLOOKUP(D71,'[6]สถิติท่องเที่ยวฯ ก.ย. 60R1 '!$B$5:$X$88,23,FALSE)</f>
        <v>0.46</v>
      </c>
      <c r="CM71" s="318">
        <f t="shared" si="31"/>
        <v>122.52</v>
      </c>
      <c r="CN71" s="320">
        <f t="shared" si="32"/>
        <v>2381.4599999999996</v>
      </c>
      <c r="CO71" s="321">
        <f t="shared" si="33"/>
        <v>6.4011545043092646</v>
      </c>
    </row>
    <row r="72" spans="1:93" ht="41.25" customHeight="1">
      <c r="A72" s="300">
        <v>62</v>
      </c>
      <c r="B72" s="300" t="s">
        <v>179</v>
      </c>
      <c r="C72" s="322" t="s">
        <v>180</v>
      </c>
      <c r="D72" s="303" t="str">
        <f t="shared" si="5"/>
        <v>สระแก้ว</v>
      </c>
      <c r="E72" s="264" t="s">
        <v>77</v>
      </c>
      <c r="F72" s="304">
        <v>4050.0099999999998</v>
      </c>
      <c r="G72" s="304">
        <v>4518.0880065727097</v>
      </c>
      <c r="H72" s="304">
        <v>4958.5198492536638</v>
      </c>
      <c r="I72" s="305">
        <v>5765.8159947332815</v>
      </c>
      <c r="J72" s="306">
        <f t="shared" si="36"/>
        <v>0.11557453106849365</v>
      </c>
      <c r="K72" s="306">
        <f t="shared" si="36"/>
        <v>9.7481908727814467E-2</v>
      </c>
      <c r="L72" s="306">
        <f t="shared" si="36"/>
        <v>0.16280990497620548</v>
      </c>
      <c r="M72" s="307">
        <f t="shared" si="1"/>
        <v>0.12528878159083787</v>
      </c>
      <c r="N72" s="306">
        <f t="shared" si="2"/>
        <v>0.1</v>
      </c>
      <c r="O72" s="305">
        <v>0</v>
      </c>
      <c r="P72" s="305">
        <v>0</v>
      </c>
      <c r="Q72" s="305">
        <v>0</v>
      </c>
      <c r="R72" s="305">
        <v>0</v>
      </c>
      <c r="S72" s="305"/>
      <c r="T72" s="306">
        <f t="shared" si="3"/>
        <v>0.1</v>
      </c>
      <c r="U72" s="308">
        <f>VLOOKUP(D72,[1]รายได้ชาวไทย!A$4:Z$87,26,FALSE)</f>
        <v>1006.2600000000001</v>
      </c>
      <c r="V72" s="308">
        <f>VLOOKUP(D72,[1]รายได้ชาวต่างประเทศ!$A$4:$Z$87,26,FALSE)</f>
        <v>114.84000000000002</v>
      </c>
      <c r="W72" s="308">
        <f t="shared" si="6"/>
        <v>1121.1000000000001</v>
      </c>
      <c r="X72" s="308">
        <f>VLOOKUP(D72,[1]รายได้ชาวไทย!$A$4:$S$87,4,FALSE)</f>
        <v>999.92999999999984</v>
      </c>
      <c r="Y72" s="308">
        <f>VLOOKUP(D72,[1]รายได้ชาวต่างประเทศ!$A$4:$Z$87,4,FALSE)</f>
        <v>189.15999999999997</v>
      </c>
      <c r="Z72" s="308">
        <f t="shared" si="7"/>
        <v>1189.0899999999997</v>
      </c>
      <c r="AA72" s="308">
        <f>VLOOKUP(D72,[1]รายได้ชาวไทย!$A$4:$S$87,11,FALSE)</f>
        <v>937.18999999999994</v>
      </c>
      <c r="AB72" s="308">
        <f>VLOOKUP(D72,[1]รายได้ชาวต่างประเทศ!$A$4:$Z$87,11,FALSE)</f>
        <v>83.77</v>
      </c>
      <c r="AC72" s="308">
        <f t="shared" si="8"/>
        <v>1020.9599999999999</v>
      </c>
      <c r="AD72" s="308">
        <f>VLOOKUP(D72,[1]รายได้ชาวไทย!$A$4:$S$87,18,FALSE)</f>
        <v>973.96000000000015</v>
      </c>
      <c r="AE72" s="308">
        <f>VLOOKUP(D72,[1]รายได้ชาวต่างประเทศ!$A$4:$Z$87,18,FALSE)</f>
        <v>93.73</v>
      </c>
      <c r="AF72" s="308">
        <f t="shared" si="9"/>
        <v>1067.69</v>
      </c>
      <c r="AG72" s="309">
        <f t="shared" si="10"/>
        <v>4398.84</v>
      </c>
      <c r="AH72" s="310">
        <f>VLOOKUP(D72,[2]รายได้!$B$6:$Y$83,21,FALSE)</f>
        <v>1057.6300000000001</v>
      </c>
      <c r="AI72" s="310">
        <f>VLOOKUP(D72,[2]รายได้!$B$6:$Y$83,24,FALSE)</f>
        <v>119.85</v>
      </c>
      <c r="AJ72" s="310">
        <f t="shared" si="11"/>
        <v>1177.48</v>
      </c>
      <c r="AK72" s="311">
        <f>VLOOKUP(D72,[3]Revenue_59!$A$4:$C$85,3,FALSE)</f>
        <v>1108.1299999999999</v>
      </c>
      <c r="AL72" s="311">
        <f>VLOOKUP(D72,[3]Revenue_59!$A$4:$F$86,6,FALSE)</f>
        <v>201.03999999999996</v>
      </c>
      <c r="AM72" s="311">
        <f t="shared" si="12"/>
        <v>1309.1699999999998</v>
      </c>
      <c r="AN72" s="310">
        <f>VLOOKUP(D72,[3]Revenue_59!$A$4:$L$86,9,FALSE)</f>
        <v>1055.0700000000002</v>
      </c>
      <c r="AO72" s="310">
        <f>VLOOKUP(D72,[3]Revenue_59!$A$4:$L$86,12,FALSE)</f>
        <v>90.72999999999999</v>
      </c>
      <c r="AP72" s="310">
        <f t="shared" si="13"/>
        <v>1145.8000000000002</v>
      </c>
      <c r="AQ72" s="311">
        <f>VLOOKUP(D72,[3]Revenue_59!$A$4:$R$86,15,FALSE)</f>
        <v>1005.31</v>
      </c>
      <c r="AR72" s="311">
        <f>VLOOKUP(D72,[3]Revenue_59!$A$4:$R$86,18,FALSE)</f>
        <v>106.35000000000002</v>
      </c>
      <c r="AS72" s="311">
        <f t="shared" si="14"/>
        <v>1111.6599999999999</v>
      </c>
      <c r="AT72" s="312">
        <f t="shared" si="15"/>
        <v>4744.1099999999997</v>
      </c>
      <c r="AU72" s="313">
        <f t="shared" si="35"/>
        <v>7.8491147666202803</v>
      </c>
      <c r="AV72" s="314">
        <f>VLOOKUP(D72,[3]Revenue_59!$A$4:$X$85,21,FALSE)</f>
        <v>1212.6599999999999</v>
      </c>
      <c r="AW72" s="314">
        <f>VLOOKUP(D72,[3]Revenue_59!$A$4:$X$85,24,FALSE)</f>
        <v>135.61999999999998</v>
      </c>
      <c r="AX72" s="314">
        <f t="shared" si="16"/>
        <v>1348.2799999999997</v>
      </c>
      <c r="AY72" s="315">
        <f>VLOOKUP(D72,[3]Revenue_59!$A$4:$F$86,2,FALSE)</f>
        <v>1210.07</v>
      </c>
      <c r="AZ72" s="315">
        <f>VLOOKUP(D72,[3]Revenue_59!$A$4:$F$86,5,FALSE)</f>
        <v>207.14</v>
      </c>
      <c r="BA72" s="315">
        <f t="shared" si="17"/>
        <v>1417.21</v>
      </c>
      <c r="BB72" s="314">
        <f>VLOOKUP(D72,[3]Revenue_59!$A$4:$K$85,8,FALSE)</f>
        <v>1274.6300000000001</v>
      </c>
      <c r="BC72" s="314">
        <f>VLOOKUP(D72,[3]Revenue_59!$A$4:$K$85,11,FALSE)</f>
        <v>108.11</v>
      </c>
      <c r="BD72" s="314">
        <f t="shared" si="18"/>
        <v>1382.74</v>
      </c>
      <c r="BE72" s="315">
        <f>VLOOKUP(D72,[3]Revenue_59!$A$4:$Q$85,14,FALSE)</f>
        <v>1179.9599999999998</v>
      </c>
      <c r="BF72" s="315">
        <f>VLOOKUP(D72,[3]Revenue_59!$A$4:$Q$85,17,FALSE)</f>
        <v>116.94999999999999</v>
      </c>
      <c r="BG72" s="315">
        <f t="shared" si="19"/>
        <v>1296.9099999999999</v>
      </c>
      <c r="BH72" s="316">
        <f t="shared" si="20"/>
        <v>5445.1399999999994</v>
      </c>
      <c r="BI72" s="317">
        <f t="shared" si="21"/>
        <v>14.776849609305007</v>
      </c>
      <c r="BJ72" s="318">
        <f>VLOOKUP(D72,[4]รายได้ผู้เยียมเยือนชาวไทย!$C$6:$G$82,3,FALSE)</f>
        <v>1498.0200000000002</v>
      </c>
      <c r="BK72" s="318">
        <f>VLOOKUP(D72,[4]รายได้ผู้เยียมเยือนชาวต่างชาติ!$C$6:$G$82,3,FALSE)</f>
        <v>174.1</v>
      </c>
      <c r="BL72" s="318">
        <f t="shared" si="22"/>
        <v>1672.1200000000001</v>
      </c>
      <c r="BM72" s="319">
        <f>VLOOKUP(D72,[4]รายได้ผู้เยียมเยือนชาวไทย!$C$6:$N$82,6,FALSE)</f>
        <v>426.33</v>
      </c>
      <c r="BN72" s="319">
        <f>VLOOKUP(D72,[4]รายได้ผู้เยียมเยือนชาวต่างชาติ!$C$6:$N$82,6,FALSE)</f>
        <v>82.97</v>
      </c>
      <c r="BO72" s="319">
        <f t="shared" si="23"/>
        <v>509.29999999999995</v>
      </c>
      <c r="BP72" s="318">
        <f>VLOOKUP(D72,[4]รายได้ผู้เยียมเยือนชาวไทย!$C$6:$N$82,7,FALSE)</f>
        <v>433.34</v>
      </c>
      <c r="BQ72" s="318">
        <f>VLOOKUP(D72,[4]รายได้ผู้เยียมเยือนชาวต่างชาติ!$C$6:$N$82,7,FALSE)</f>
        <v>72.56</v>
      </c>
      <c r="BR72" s="318">
        <f t="shared" si="24"/>
        <v>505.9</v>
      </c>
      <c r="BS72" s="319">
        <f>VLOOKUP(D72,[4]รายได้ผู้เยียมเยือนชาวไทย!$C$6:$N$82,8,FALSE)</f>
        <v>428.79</v>
      </c>
      <c r="BT72" s="319">
        <f>VLOOKUP(D72,[4]รายได้ผู้เยียมเยือนชาวต่างชาติ!$C$6:$N$82,8,FALSE)</f>
        <v>66.23</v>
      </c>
      <c r="BU72" s="319">
        <f t="shared" si="25"/>
        <v>495.02000000000004</v>
      </c>
      <c r="BV72" s="318">
        <f>VLOOKUP(D72,[4]รายได้ผู้เยียมเยือนชาวไทย!$C$6:$N$82,9,FALSE)</f>
        <v>494.73</v>
      </c>
      <c r="BW72" s="318">
        <f>VLOOKUP(D72,[4]รายได้ผู้เยียมเยือนชาวต่างชาติ!$C$6:$N$82,9,FALSE)</f>
        <v>32</v>
      </c>
      <c r="BX72" s="318">
        <f t="shared" si="26"/>
        <v>526.73</v>
      </c>
      <c r="BY72" s="319">
        <f>VLOOKUP(D72,[4]รายได้ผู้เยียมเยือนชาวไทย!$C$6:$N$82,10,FALSE)</f>
        <v>439.46</v>
      </c>
      <c r="BZ72" s="319">
        <f>VLOOKUP(D72,[4]รายได้ผู้เยียมเยือนชาวต่างชาติ!$C$6:$N$82,10,FALSE)</f>
        <v>41.53</v>
      </c>
      <c r="CA72" s="319">
        <f t="shared" si="27"/>
        <v>480.99</v>
      </c>
      <c r="CB72" s="318">
        <f>VLOOKUP(D72,[4]รายได้ผู้เยียมเยือนชาวไทย!$C$6:$N$82,11,FALSE)</f>
        <v>448.72</v>
      </c>
      <c r="CC72" s="318">
        <f>VLOOKUP(D72,[4]รายได้ผู้เยียมเยือนชาวต่างชาติ!$C$6:$N$82,11,FALSE)</f>
        <v>42.91</v>
      </c>
      <c r="CD72" s="318">
        <f t="shared" si="28"/>
        <v>491.63</v>
      </c>
      <c r="CE72" s="318">
        <f>VLOOKUP(D72,[4]รายได้ผู้เยียมเยือนชาวไทย!$C$6:$N$82,12,FALSE)</f>
        <v>436.79</v>
      </c>
      <c r="CF72" s="318">
        <f>VLOOKUP(D72,[4]รายได้ผู้เยียมเยือนชาวต่างชาติ!$C$6:$N$82,12,FALSE)</f>
        <v>44.32</v>
      </c>
      <c r="CG72" s="318">
        <f t="shared" si="29"/>
        <v>481.11</v>
      </c>
      <c r="CH72" s="318">
        <f>VLOOKUP(D72,'[5]สถิติท่องเที่ยวฯ ส.ค. 60R2 '!$B$5:$X$88,20,FALSE)</f>
        <v>413</v>
      </c>
      <c r="CI72" s="318">
        <f>VLOOKUP(D72,'[5]สถิติท่องเที่ยวฯ ส.ค. 60R2 '!$B$5:$X$88,23,FALSE)</f>
        <v>40.130000000000003</v>
      </c>
      <c r="CJ72" s="318">
        <f t="shared" si="30"/>
        <v>453.13</v>
      </c>
      <c r="CK72" s="318">
        <f>VLOOKUP(D72,'[6]สถิติท่องเที่ยวฯ ก.ย. 60R1 '!$B$5:$W$88,20,FALSE)</f>
        <v>407.38</v>
      </c>
      <c r="CL72" s="318">
        <f>VLOOKUP(D72,'[6]สถิติท่องเที่ยวฯ ก.ย. 60R1 '!$B$5:$X$88,23,FALSE)</f>
        <v>42.68</v>
      </c>
      <c r="CM72" s="318">
        <f t="shared" si="31"/>
        <v>450.06</v>
      </c>
      <c r="CN72" s="320">
        <f t="shared" si="32"/>
        <v>6065.9900000000007</v>
      </c>
      <c r="CO72" s="321">
        <f t="shared" si="33"/>
        <v>11.401910694674541</v>
      </c>
    </row>
    <row r="73" spans="1:93" ht="41.25" customHeight="1">
      <c r="A73" s="300">
        <v>63</v>
      </c>
      <c r="B73" s="300" t="s">
        <v>181</v>
      </c>
      <c r="C73" s="322" t="s">
        <v>182</v>
      </c>
      <c r="D73" s="303" t="str">
        <f t="shared" si="5"/>
        <v>สระบุรี</v>
      </c>
      <c r="E73" s="264" t="s">
        <v>110</v>
      </c>
      <c r="F73" s="304">
        <v>5331.66</v>
      </c>
      <c r="G73" s="304">
        <v>5566.9526593687879</v>
      </c>
      <c r="H73" s="304">
        <v>5548.6693248785004</v>
      </c>
      <c r="I73" s="305">
        <v>5843.1110196823302</v>
      </c>
      <c r="J73" s="306">
        <f t="shared" si="36"/>
        <v>4.4131219801860584E-2</v>
      </c>
      <c r="K73" s="306">
        <f t="shared" si="36"/>
        <v>-3.2842626134996595E-3</v>
      </c>
      <c r="L73" s="306">
        <f t="shared" si="36"/>
        <v>5.3065280622084487E-2</v>
      </c>
      <c r="M73" s="307">
        <f t="shared" si="1"/>
        <v>3.1304079270148472E-2</v>
      </c>
      <c r="N73" s="306">
        <f t="shared" si="2"/>
        <v>3.1304079270148472E-2</v>
      </c>
      <c r="O73" s="305">
        <v>0</v>
      </c>
      <c r="P73" s="306">
        <v>1.4999999999999999E-2</v>
      </c>
      <c r="Q73" s="305">
        <v>0</v>
      </c>
      <c r="R73" s="305">
        <v>0</v>
      </c>
      <c r="S73" s="305"/>
      <c r="T73" s="306">
        <f t="shared" si="3"/>
        <v>4.6304079270148471E-2</v>
      </c>
      <c r="U73" s="308">
        <f>VLOOKUP(D73,[1]รายได้ชาวไทย!A$4:Z$87,26,FALSE)</f>
        <v>2398.9899999999998</v>
      </c>
      <c r="V73" s="308">
        <f>VLOOKUP(D73,[1]รายได้ชาวต่างประเทศ!$A$4:$Z$87,26,FALSE)</f>
        <v>111.6</v>
      </c>
      <c r="W73" s="308">
        <f t="shared" si="6"/>
        <v>2510.5899999999997</v>
      </c>
      <c r="X73" s="308">
        <f>VLOOKUP(D73,[1]รายได้ชาวไทย!$A$4:$S$87,4,FALSE)</f>
        <v>772.27</v>
      </c>
      <c r="Y73" s="308">
        <f>VLOOKUP(D73,[1]รายได้ชาวต่างประเทศ!$A$4:$Z$87,4,FALSE)</f>
        <v>26.76</v>
      </c>
      <c r="Z73" s="308">
        <f t="shared" si="7"/>
        <v>799.03</v>
      </c>
      <c r="AA73" s="308">
        <f>VLOOKUP(D73,[1]รายได้ชาวไทย!$A$4:$S$87,11,FALSE)</f>
        <v>1079.31</v>
      </c>
      <c r="AB73" s="308">
        <f>VLOOKUP(D73,[1]รายได้ชาวต่างประเทศ!$A$4:$Z$87,11,FALSE)</f>
        <v>15.25</v>
      </c>
      <c r="AC73" s="308">
        <f t="shared" si="8"/>
        <v>1094.56</v>
      </c>
      <c r="AD73" s="308">
        <f>VLOOKUP(D73,[1]รายได้ชาวไทย!$A$4:$S$87,18,FALSE)</f>
        <v>1000.5899999999999</v>
      </c>
      <c r="AE73" s="308">
        <f>VLOOKUP(D73,[1]รายได้ชาวต่างประเทศ!$A$4:$Z$87,18,FALSE)</f>
        <v>26.97</v>
      </c>
      <c r="AF73" s="308">
        <f t="shared" si="9"/>
        <v>1027.56</v>
      </c>
      <c r="AG73" s="309">
        <f t="shared" si="10"/>
        <v>5431.74</v>
      </c>
      <c r="AH73" s="310">
        <f>VLOOKUP(D73,[2]รายได้!$B$6:$Y$83,21,FALSE)</f>
        <v>2182.9999999999995</v>
      </c>
      <c r="AI73" s="310">
        <f>VLOOKUP(D73,[2]รายได้!$B$6:$Y$83,24,FALSE)</f>
        <v>99.210000000000008</v>
      </c>
      <c r="AJ73" s="310">
        <f t="shared" si="11"/>
        <v>2282.2099999999996</v>
      </c>
      <c r="AK73" s="311">
        <f>VLOOKUP(D73,[3]Revenue_59!$A$4:$C$85,3,FALSE)</f>
        <v>792.24</v>
      </c>
      <c r="AL73" s="311">
        <f>VLOOKUP(D73,[3]Revenue_59!$A$4:$F$86,6,FALSE)</f>
        <v>27.07</v>
      </c>
      <c r="AM73" s="311">
        <f t="shared" si="12"/>
        <v>819.31000000000006</v>
      </c>
      <c r="AN73" s="310">
        <f>VLOOKUP(D73,[3]Revenue_59!$A$4:$L$86,9,FALSE)</f>
        <v>1172.6700000000003</v>
      </c>
      <c r="AO73" s="310">
        <f>VLOOKUP(D73,[3]Revenue_59!$A$4:$L$86,12,FALSE)</f>
        <v>16.32</v>
      </c>
      <c r="AP73" s="310">
        <f t="shared" si="13"/>
        <v>1188.9900000000002</v>
      </c>
      <c r="AQ73" s="311">
        <f>VLOOKUP(D73,[3]Revenue_59!$A$4:$R$86,15,FALSE)</f>
        <v>1156.0200000000002</v>
      </c>
      <c r="AR73" s="311">
        <f>VLOOKUP(D73,[3]Revenue_59!$A$4:$R$86,18,FALSE)</f>
        <v>30.490000000000002</v>
      </c>
      <c r="AS73" s="311">
        <f t="shared" si="14"/>
        <v>1186.5100000000002</v>
      </c>
      <c r="AT73" s="312">
        <f t="shared" si="15"/>
        <v>5477.02</v>
      </c>
      <c r="AU73" s="313">
        <f t="shared" si="35"/>
        <v>0.83361869308915104</v>
      </c>
      <c r="AV73" s="314">
        <f>VLOOKUP(D73,[3]Revenue_59!$A$4:$X$85,21,FALSE)</f>
        <v>2262.94</v>
      </c>
      <c r="AW73" s="314">
        <f>VLOOKUP(D73,[3]Revenue_59!$A$4:$X$85,24,FALSE)</f>
        <v>101.11</v>
      </c>
      <c r="AX73" s="314">
        <f t="shared" si="16"/>
        <v>2364.0500000000002</v>
      </c>
      <c r="AY73" s="315">
        <f>VLOOKUP(D73,[3]Revenue_59!$A$4:$F$86,2,FALSE)</f>
        <v>838.7399999999999</v>
      </c>
      <c r="AZ73" s="315">
        <f>VLOOKUP(D73,[3]Revenue_59!$A$4:$F$86,5,FALSE)</f>
        <v>28.220000000000002</v>
      </c>
      <c r="BA73" s="315">
        <f t="shared" si="17"/>
        <v>866.95999999999992</v>
      </c>
      <c r="BB73" s="314">
        <f>VLOOKUP(D73,[3]Revenue_59!$A$4:$K$85,8,FALSE)</f>
        <v>1245.43</v>
      </c>
      <c r="BC73" s="314">
        <f>VLOOKUP(D73,[3]Revenue_59!$A$4:$K$85,11,FALSE)</f>
        <v>17.2</v>
      </c>
      <c r="BD73" s="314">
        <f t="shared" si="18"/>
        <v>1262.6300000000001</v>
      </c>
      <c r="BE73" s="315">
        <f>VLOOKUP(D73,[3]Revenue_59!$A$4:$Q$85,14,FALSE)</f>
        <v>1309.1299999999999</v>
      </c>
      <c r="BF73" s="315">
        <f>VLOOKUP(D73,[3]Revenue_59!$A$4:$Q$85,17,FALSE)</f>
        <v>33.089999999999996</v>
      </c>
      <c r="BG73" s="315">
        <f t="shared" si="19"/>
        <v>1342.2199999999998</v>
      </c>
      <c r="BH73" s="316">
        <f t="shared" si="20"/>
        <v>5835.8600000000006</v>
      </c>
      <c r="BI73" s="317">
        <f t="shared" si="21"/>
        <v>6.5517379889063783</v>
      </c>
      <c r="BJ73" s="318">
        <f>VLOOKUP(D73,[4]รายได้ผู้เยียมเยือนชาวไทย!$C$6:$G$82,3,FALSE)</f>
        <v>2435.6299999999997</v>
      </c>
      <c r="BK73" s="318">
        <f>VLOOKUP(D73,[4]รายได้ผู้เยียมเยือนชาวต่างชาติ!$C$6:$G$82,3,FALSE)</f>
        <v>103.03999999999999</v>
      </c>
      <c r="BL73" s="318">
        <f t="shared" si="22"/>
        <v>2538.6699999999996</v>
      </c>
      <c r="BM73" s="319">
        <f>VLOOKUP(D73,[4]รายได้ผู้เยียมเยือนชาวไทย!$C$6:$N$82,6,FALSE)</f>
        <v>322.67</v>
      </c>
      <c r="BN73" s="319">
        <f>VLOOKUP(D73,[4]รายได้ผู้เยียมเยือนชาวต่างชาติ!$C$6:$N$82,6,FALSE)</f>
        <v>10.84</v>
      </c>
      <c r="BO73" s="319">
        <f t="shared" si="23"/>
        <v>333.51</v>
      </c>
      <c r="BP73" s="318">
        <f>VLOOKUP(D73,[4]รายได้ผู้เยียมเยือนชาวไทย!$C$6:$N$82,7,FALSE)</f>
        <v>297.83</v>
      </c>
      <c r="BQ73" s="318">
        <f>VLOOKUP(D73,[4]รายได้ผู้เยียมเยือนชาวต่างชาติ!$C$6:$N$82,7,FALSE)</f>
        <v>10.41</v>
      </c>
      <c r="BR73" s="318">
        <f t="shared" si="24"/>
        <v>308.24</v>
      </c>
      <c r="BS73" s="319">
        <f>VLOOKUP(D73,[4]รายได้ผู้เยียมเยือนชาวไทย!$C$6:$N$82,8,FALSE)</f>
        <v>281.75</v>
      </c>
      <c r="BT73" s="319">
        <f>VLOOKUP(D73,[4]รายได้ผู้เยียมเยือนชาวต่างชาติ!$C$6:$N$82,8,FALSE)</f>
        <v>9.32</v>
      </c>
      <c r="BU73" s="319">
        <f t="shared" si="25"/>
        <v>291.07</v>
      </c>
      <c r="BV73" s="318">
        <f>VLOOKUP(D73,[4]รายได้ผู้เยียมเยือนชาวไทย!$C$6:$N$82,9,FALSE)</f>
        <v>459.59</v>
      </c>
      <c r="BW73" s="318">
        <f>VLOOKUP(D73,[4]รายได้ผู้เยียมเยือนชาวต่างชาติ!$C$6:$N$82,9,FALSE)</f>
        <v>6.86</v>
      </c>
      <c r="BX73" s="318">
        <f t="shared" si="26"/>
        <v>466.45</v>
      </c>
      <c r="BY73" s="319">
        <f>VLOOKUP(D73,[4]รายได้ผู้เยียมเยือนชาวไทย!$C$6:$N$82,10,FALSE)</f>
        <v>427.6</v>
      </c>
      <c r="BZ73" s="319">
        <f>VLOOKUP(D73,[4]รายได้ผู้เยียมเยือนชาวต่างชาติ!$C$6:$N$82,10,FALSE)</f>
        <v>5.89</v>
      </c>
      <c r="CA73" s="319">
        <f t="shared" si="27"/>
        <v>433.49</v>
      </c>
      <c r="CB73" s="318">
        <f>VLOOKUP(D73,[4]รายได้ผู้เยียมเยือนชาวไทย!$C$6:$N$82,11,FALSE)</f>
        <v>443.91</v>
      </c>
      <c r="CC73" s="318">
        <f>VLOOKUP(D73,[4]รายได้ผู้เยียมเยือนชาวต่างชาติ!$C$6:$N$82,11,FALSE)</f>
        <v>5.93</v>
      </c>
      <c r="CD73" s="318">
        <f t="shared" si="28"/>
        <v>449.84000000000003</v>
      </c>
      <c r="CE73" s="318">
        <f>VLOOKUP(D73,[4]รายได้ผู้เยียมเยือนชาวไทย!$C$6:$N$82,12,FALSE)</f>
        <v>475.46</v>
      </c>
      <c r="CF73" s="318">
        <f>VLOOKUP(D73,[4]รายได้ผู้เยียมเยือนชาวต่างชาติ!$C$6:$N$82,12,FALSE)</f>
        <v>11.71</v>
      </c>
      <c r="CG73" s="318">
        <f t="shared" si="29"/>
        <v>487.16999999999996</v>
      </c>
      <c r="CH73" s="318">
        <f>VLOOKUP(D73,'[5]สถิติท่องเที่ยวฯ ส.ค. 60R2 '!$B$5:$X$88,20,FALSE)</f>
        <v>476.19</v>
      </c>
      <c r="CI73" s="318">
        <f>VLOOKUP(D73,'[5]สถิติท่องเที่ยวฯ ส.ค. 60R2 '!$B$5:$X$88,23,FALSE)</f>
        <v>11.63</v>
      </c>
      <c r="CJ73" s="318">
        <f t="shared" si="30"/>
        <v>487.82</v>
      </c>
      <c r="CK73" s="318">
        <f>VLOOKUP(D73,'[6]สถิติท่องเที่ยวฯ ก.ย. 60R1 '!$B$5:$W$88,20,FALSE)</f>
        <v>440.66</v>
      </c>
      <c r="CL73" s="318">
        <f>VLOOKUP(D73,'[6]สถิติท่องเที่ยวฯ ก.ย. 60R1 '!$B$5:$X$88,23,FALSE)</f>
        <v>11.05</v>
      </c>
      <c r="CM73" s="318">
        <f t="shared" si="31"/>
        <v>451.71000000000004</v>
      </c>
      <c r="CN73" s="320">
        <f t="shared" si="32"/>
        <v>6247.9699999999993</v>
      </c>
      <c r="CO73" s="321">
        <f t="shared" si="33"/>
        <v>7.0616841390985856</v>
      </c>
    </row>
    <row r="74" spans="1:93" ht="41.25" customHeight="1">
      <c r="A74" s="300">
        <v>64</v>
      </c>
      <c r="B74" s="300" t="s">
        <v>183</v>
      </c>
      <c r="C74" s="322" t="s">
        <v>184</v>
      </c>
      <c r="D74" s="303" t="str">
        <f t="shared" ref="D74:D86" si="37">RIGHT(C74,LEN(C74)-7)</f>
        <v>สิงห์บุรี</v>
      </c>
      <c r="E74" s="264" t="s">
        <v>82</v>
      </c>
      <c r="F74" s="304">
        <v>573.05000000000007</v>
      </c>
      <c r="G74" s="304">
        <v>670.41707471856307</v>
      </c>
      <c r="H74" s="304">
        <v>652.50330877319823</v>
      </c>
      <c r="I74" s="305">
        <v>712.8213085671938</v>
      </c>
      <c r="J74" s="306">
        <f t="shared" si="36"/>
        <v>0.16991026039361834</v>
      </c>
      <c r="K74" s="306">
        <f t="shared" si="36"/>
        <v>-2.6720330702920913E-2</v>
      </c>
      <c r="L74" s="306">
        <f t="shared" si="36"/>
        <v>9.2440910234466461E-2</v>
      </c>
      <c r="M74" s="307">
        <f t="shared" ref="M74:M86" si="38">AVERAGE(J74:L74)</f>
        <v>7.8543613308387966E-2</v>
      </c>
      <c r="N74" s="306">
        <f t="shared" ref="N74:N86" si="39">IF(M74&lt;0,0,IF(M74&lt;0.1,M74,IF(M74&gt;=0.1,0.1)))</f>
        <v>7.8543613308387966E-2</v>
      </c>
      <c r="O74" s="305">
        <v>0</v>
      </c>
      <c r="P74" s="305">
        <v>0</v>
      </c>
      <c r="Q74" s="305">
        <v>0</v>
      </c>
      <c r="R74" s="305">
        <v>0</v>
      </c>
      <c r="S74" s="305"/>
      <c r="T74" s="306">
        <f t="shared" ref="T74:T86" si="40">SUM(N74:R74)-S74</f>
        <v>7.8543613308387966E-2</v>
      </c>
      <c r="U74" s="308">
        <f>VLOOKUP(D74,[1]รายได้ชาวไทย!A$4:Z$87,26,FALSE)</f>
        <v>148.60999999999999</v>
      </c>
      <c r="V74" s="308">
        <f>VLOOKUP(D74,[1]รายได้ชาวต่างประเทศ!$A$4:$Z$87,26,FALSE)</f>
        <v>0.76</v>
      </c>
      <c r="W74" s="308">
        <f t="shared" si="6"/>
        <v>149.36999999999998</v>
      </c>
      <c r="X74" s="308">
        <f>VLOOKUP(D74,[1]รายได้ชาวไทย!$A$4:$S$87,4,FALSE)</f>
        <v>160.78</v>
      </c>
      <c r="Y74" s="308">
        <f>VLOOKUP(D74,[1]รายได้ชาวต่างประเทศ!$A$4:$Z$87,4,FALSE)</f>
        <v>0.6100000000000001</v>
      </c>
      <c r="Z74" s="308">
        <f t="shared" si="7"/>
        <v>161.39000000000001</v>
      </c>
      <c r="AA74" s="308">
        <f>VLOOKUP(D74,[1]รายได้ชาวไทย!$A$4:$S$87,11,FALSE)</f>
        <v>176.54</v>
      </c>
      <c r="AB74" s="308">
        <f>VLOOKUP(D74,[1]รายได้ชาวต่างประเทศ!$A$4:$Z$87,11,FALSE)</f>
        <v>1.19</v>
      </c>
      <c r="AC74" s="308">
        <f t="shared" si="8"/>
        <v>177.73</v>
      </c>
      <c r="AD74" s="308">
        <f>VLOOKUP(D74,[1]รายได้ชาวไทย!$A$4:$S$87,18,FALSE)</f>
        <v>127.16000000000001</v>
      </c>
      <c r="AE74" s="308">
        <f>VLOOKUP(D74,[1]รายได้ชาวต่างประเทศ!$A$4:$Z$87,18,FALSE)</f>
        <v>0.95</v>
      </c>
      <c r="AF74" s="308">
        <f t="shared" si="9"/>
        <v>128.11000000000001</v>
      </c>
      <c r="AG74" s="309">
        <f t="shared" si="10"/>
        <v>616.6</v>
      </c>
      <c r="AH74" s="310">
        <f>VLOOKUP(D74,[2]รายได้!$B$6:$Y$83,21,FALSE)</f>
        <v>157.66000000000003</v>
      </c>
      <c r="AI74" s="310">
        <f>VLOOKUP(D74,[2]รายได้!$B$6:$Y$83,24,FALSE)</f>
        <v>0.78</v>
      </c>
      <c r="AJ74" s="310">
        <f t="shared" si="11"/>
        <v>158.44000000000003</v>
      </c>
      <c r="AK74" s="311">
        <f>VLOOKUP(D74,[3]Revenue_59!$A$4:$C$85,3,FALSE)</f>
        <v>165.73</v>
      </c>
      <c r="AL74" s="311">
        <f>VLOOKUP(D74,[3]Revenue_59!$A$4:$F$86,6,FALSE)</f>
        <v>0.62000000000000011</v>
      </c>
      <c r="AM74" s="311">
        <f t="shared" si="12"/>
        <v>166.35</v>
      </c>
      <c r="AN74" s="310">
        <f>VLOOKUP(D74,[3]Revenue_59!$A$4:$L$86,9,FALSE)</f>
        <v>189.68</v>
      </c>
      <c r="AO74" s="310">
        <f>VLOOKUP(D74,[3]Revenue_59!$A$4:$L$86,12,FALSE)</f>
        <v>1.2699999999999998</v>
      </c>
      <c r="AP74" s="310">
        <f t="shared" si="13"/>
        <v>190.95000000000002</v>
      </c>
      <c r="AQ74" s="311">
        <f>VLOOKUP(D74,[3]Revenue_59!$A$4:$R$86,15,FALSE)</f>
        <v>134.23000000000002</v>
      </c>
      <c r="AR74" s="311">
        <f>VLOOKUP(D74,[3]Revenue_59!$A$4:$R$86,18,FALSE)</f>
        <v>1.01</v>
      </c>
      <c r="AS74" s="311">
        <f t="shared" si="14"/>
        <v>135.24</v>
      </c>
      <c r="AT74" s="312">
        <f t="shared" si="15"/>
        <v>650.98</v>
      </c>
      <c r="AU74" s="313">
        <f t="shared" ref="AU74:AU87" si="41">(AT74-AG74)/AG74*100</f>
        <v>5.575737917612714</v>
      </c>
      <c r="AV74" s="314">
        <f>VLOOKUP(D74,[3]Revenue_59!$A$4:$X$85,21,FALSE)</f>
        <v>191.32</v>
      </c>
      <c r="AW74" s="314">
        <f>VLOOKUP(D74,[3]Revenue_59!$A$4:$X$85,24,FALSE)</f>
        <v>0.85000000000000009</v>
      </c>
      <c r="AX74" s="314">
        <f t="shared" si="16"/>
        <v>192.17</v>
      </c>
      <c r="AY74" s="315">
        <f>VLOOKUP(D74,[3]Revenue_59!$A$4:$F$86,2,FALSE)</f>
        <v>173.03</v>
      </c>
      <c r="AZ74" s="315">
        <f>VLOOKUP(D74,[3]Revenue_59!$A$4:$F$86,5,FALSE)</f>
        <v>0.65</v>
      </c>
      <c r="BA74" s="315">
        <f t="shared" si="17"/>
        <v>173.68</v>
      </c>
      <c r="BB74" s="314">
        <f>VLOOKUP(D74,[3]Revenue_59!$A$4:$K$85,8,FALSE)</f>
        <v>202.28</v>
      </c>
      <c r="BC74" s="314">
        <f>VLOOKUP(D74,[3]Revenue_59!$A$4:$K$85,11,FALSE)</f>
        <v>1.3199999999999998</v>
      </c>
      <c r="BD74" s="314">
        <f t="shared" si="18"/>
        <v>203.6</v>
      </c>
      <c r="BE74" s="315">
        <f>VLOOKUP(D74,[3]Revenue_59!$A$4:$Q$85,14,FALSE)</f>
        <v>149.89000000000001</v>
      </c>
      <c r="BF74" s="315">
        <f>VLOOKUP(D74,[3]Revenue_59!$A$4:$Q$85,17,FALSE)</f>
        <v>1.1000000000000001</v>
      </c>
      <c r="BG74" s="315">
        <f t="shared" si="19"/>
        <v>150.99</v>
      </c>
      <c r="BH74" s="316">
        <f t="shared" si="20"/>
        <v>720.44</v>
      </c>
      <c r="BI74" s="317">
        <f t="shared" si="21"/>
        <v>10.670066668714865</v>
      </c>
      <c r="BJ74" s="318">
        <f>VLOOKUP(D74,[4]รายได้ผู้เยียมเยือนชาวไทย!$C$6:$G$82,3,FALSE)</f>
        <v>205.52999999999997</v>
      </c>
      <c r="BK74" s="318">
        <f>VLOOKUP(D74,[4]รายได้ผู้เยียมเยือนชาวต่างชาติ!$C$6:$G$82,3,FALSE)</f>
        <v>0.92999999999999994</v>
      </c>
      <c r="BL74" s="318">
        <f t="shared" si="22"/>
        <v>206.45999999999998</v>
      </c>
      <c r="BM74" s="319">
        <f>VLOOKUP(D74,[4]รายได้ผู้เยียมเยือนชาวไทย!$C$6:$N$82,6,FALSE)</f>
        <v>60.15</v>
      </c>
      <c r="BN74" s="319">
        <f>VLOOKUP(D74,[4]รายได้ผู้เยียมเยือนชาวต่างชาติ!$C$6:$N$82,6,FALSE)</f>
        <v>0.25</v>
      </c>
      <c r="BO74" s="319">
        <f t="shared" si="23"/>
        <v>60.4</v>
      </c>
      <c r="BP74" s="318">
        <f>VLOOKUP(D74,[4]รายได้ผู้เยียมเยือนชาวไทย!$C$6:$N$82,7,FALSE)</f>
        <v>63.05</v>
      </c>
      <c r="BQ74" s="318">
        <f>VLOOKUP(D74,[4]รายได้ผู้เยียมเยือนชาวต่างชาติ!$C$6:$N$82,7,FALSE)</f>
        <v>0.23</v>
      </c>
      <c r="BR74" s="318">
        <f t="shared" si="24"/>
        <v>63.279999999999994</v>
      </c>
      <c r="BS74" s="319">
        <f>VLOOKUP(D74,[4]รายได้ผู้เยียมเยือนชาวไทย!$C$6:$N$82,8,FALSE)</f>
        <v>63.23</v>
      </c>
      <c r="BT74" s="319">
        <f>VLOOKUP(D74,[4]รายได้ผู้เยียมเยือนชาวต่างชาติ!$C$6:$N$82,8,FALSE)</f>
        <v>0.22</v>
      </c>
      <c r="BU74" s="319">
        <f t="shared" si="25"/>
        <v>63.449999999999996</v>
      </c>
      <c r="BV74" s="318">
        <f>VLOOKUP(D74,[4]รายได้ผู้เยียมเยือนชาวไทย!$C$6:$N$82,9,FALSE)</f>
        <v>75.78</v>
      </c>
      <c r="BW74" s="318">
        <f>VLOOKUP(D74,[4]รายได้ผู้เยียมเยือนชาวต่างชาติ!$C$6:$N$82,9,FALSE)</f>
        <v>0.54</v>
      </c>
      <c r="BX74" s="318">
        <f t="shared" si="26"/>
        <v>76.320000000000007</v>
      </c>
      <c r="BY74" s="319">
        <f>VLOOKUP(D74,[4]รายได้ผู้เยียมเยือนชาวไทย!$C$6:$N$82,10,FALSE)</f>
        <v>73.989999999999995</v>
      </c>
      <c r="BZ74" s="319">
        <f>VLOOKUP(D74,[4]รายได้ผู้เยียมเยือนชาวต่างชาติ!$C$6:$N$82,10,FALSE)</f>
        <v>0.52</v>
      </c>
      <c r="CA74" s="319">
        <f t="shared" si="27"/>
        <v>74.509999999999991</v>
      </c>
      <c r="CB74" s="318">
        <f>VLOOKUP(D74,[4]รายได้ผู้เยียมเยือนชาวไทย!$C$6:$N$82,11,FALSE)</f>
        <v>71.069999999999993</v>
      </c>
      <c r="CC74" s="318">
        <f>VLOOKUP(D74,[4]รายได้ผู้เยียมเยือนชาวต่างชาติ!$C$6:$N$82,11,FALSE)</f>
        <v>0.44</v>
      </c>
      <c r="CD74" s="318">
        <f t="shared" si="28"/>
        <v>71.509999999999991</v>
      </c>
      <c r="CE74" s="318">
        <f>VLOOKUP(D74,[4]รายได้ผู้เยียมเยือนชาวไทย!$C$6:$N$82,12,FALSE)</f>
        <v>58.15</v>
      </c>
      <c r="CF74" s="318">
        <f>VLOOKUP(D74,[4]รายได้ผู้เยียมเยือนชาวต่างชาติ!$C$6:$N$82,12,FALSE)</f>
        <v>0.48</v>
      </c>
      <c r="CG74" s="318">
        <f t="shared" si="29"/>
        <v>58.629999999999995</v>
      </c>
      <c r="CH74" s="318">
        <f>VLOOKUP(D74,'[5]สถิติท่องเที่ยวฯ ส.ค. 60R2 '!$B$5:$X$88,20,FALSE)</f>
        <v>53.87</v>
      </c>
      <c r="CI74" s="318">
        <f>VLOOKUP(D74,'[5]สถิติท่องเที่ยวฯ ส.ค. 60R2 '!$B$5:$X$88,23,FALSE)</f>
        <v>0.38</v>
      </c>
      <c r="CJ74" s="318">
        <f t="shared" si="30"/>
        <v>54.25</v>
      </c>
      <c r="CK74" s="318">
        <f>VLOOKUP(D74,'[6]สถิติท่องเที่ยวฯ ก.ย. 60R1 '!$B$5:$W$88,20,FALSE)</f>
        <v>49.62</v>
      </c>
      <c r="CL74" s="318">
        <f>VLOOKUP(D74,'[6]สถิติท่องเที่ยวฯ ก.ย. 60R1 '!$B$5:$X$88,23,FALSE)</f>
        <v>0.35</v>
      </c>
      <c r="CM74" s="318">
        <f t="shared" si="31"/>
        <v>49.97</v>
      </c>
      <c r="CN74" s="320">
        <f t="shared" si="32"/>
        <v>778.77999999999986</v>
      </c>
      <c r="CO74" s="321">
        <f t="shared" si="33"/>
        <v>8.0978291044361494</v>
      </c>
    </row>
    <row r="75" spans="1:93" ht="41.25" customHeight="1">
      <c r="A75" s="300">
        <v>65</v>
      </c>
      <c r="B75" s="300" t="s">
        <v>185</v>
      </c>
      <c r="C75" s="322" t="s">
        <v>186</v>
      </c>
      <c r="D75" s="303" t="str">
        <f t="shared" si="37"/>
        <v>สุโขทัย</v>
      </c>
      <c r="E75" s="264" t="s">
        <v>50</v>
      </c>
      <c r="F75" s="304">
        <v>2385.5300000000002</v>
      </c>
      <c r="G75" s="304">
        <v>2983.6055379467402</v>
      </c>
      <c r="H75" s="304">
        <v>3360.0736209403831</v>
      </c>
      <c r="I75" s="305">
        <v>3549.1622549580698</v>
      </c>
      <c r="J75" s="306">
        <f t="shared" si="36"/>
        <v>0.25070971144640392</v>
      </c>
      <c r="K75" s="306">
        <f t="shared" si="36"/>
        <v>0.12617890609384005</v>
      </c>
      <c r="L75" s="306">
        <f t="shared" si="36"/>
        <v>5.6275146127532309E-2</v>
      </c>
      <c r="M75" s="307">
        <f t="shared" si="38"/>
        <v>0.14438792122259209</v>
      </c>
      <c r="N75" s="306">
        <f t="shared" si="39"/>
        <v>0.1</v>
      </c>
      <c r="O75" s="305">
        <v>0</v>
      </c>
      <c r="P75" s="305">
        <v>0</v>
      </c>
      <c r="Q75" s="305">
        <v>0</v>
      </c>
      <c r="R75" s="305">
        <v>0</v>
      </c>
      <c r="S75" s="305"/>
      <c r="T75" s="306">
        <f t="shared" si="40"/>
        <v>0.1</v>
      </c>
      <c r="U75" s="308">
        <f>VLOOKUP(D75,[1]รายได้ชาวไทย!A$4:Z$87,26,FALSE)</f>
        <v>859.96999999999991</v>
      </c>
      <c r="V75" s="308">
        <f>VLOOKUP(D75,[1]รายได้ชาวต่างประเทศ!$A$4:$Z$87,26,FALSE)</f>
        <v>203.72</v>
      </c>
      <c r="W75" s="308">
        <f t="shared" ref="W75:W87" si="42">U75+V75</f>
        <v>1063.6899999999998</v>
      </c>
      <c r="X75" s="308">
        <f>VLOOKUP(D75,[1]รายได้ชาวไทย!$A$4:$S$87,4,FALSE)</f>
        <v>332.66999999999996</v>
      </c>
      <c r="Y75" s="308">
        <f>VLOOKUP(D75,[1]รายได้ชาวต่างประเทศ!$A$4:$Z$87,4,FALSE)</f>
        <v>279.33999999999997</v>
      </c>
      <c r="Z75" s="308">
        <f t="shared" ref="Z75:Z87" si="43">X75+Y75</f>
        <v>612.01</v>
      </c>
      <c r="AA75" s="308">
        <f>VLOOKUP(D75,[1]รายได้ชาวไทย!$A$4:$S$87,11,FALSE)</f>
        <v>467.21</v>
      </c>
      <c r="AB75" s="308">
        <f>VLOOKUP(D75,[1]รายได้ชาวต่างประเทศ!$A$4:$Z$87,11,FALSE)</f>
        <v>156.61999999999998</v>
      </c>
      <c r="AC75" s="308">
        <f t="shared" ref="AC75:AC87" si="44">AA75+AB75</f>
        <v>623.82999999999993</v>
      </c>
      <c r="AD75" s="308">
        <f>VLOOKUP(D75,[1]รายได้ชาวไทย!$A$4:$S$87,18,FALSE)</f>
        <v>213.95999999999998</v>
      </c>
      <c r="AE75" s="308">
        <f>VLOOKUP(D75,[1]รายได้ชาวต่างประเทศ!$A$4:$Z$87,18,FALSE)</f>
        <v>197.85999999999996</v>
      </c>
      <c r="AF75" s="308">
        <f t="shared" ref="AF75:AF87" si="45">AD75+AE75</f>
        <v>411.81999999999994</v>
      </c>
      <c r="AG75" s="309">
        <f t="shared" ref="AG75:AG87" si="46">W75+Z75+AC75+AF75</f>
        <v>2711.3499999999995</v>
      </c>
      <c r="AH75" s="310">
        <f>VLOOKUP(D75,[2]รายได้!$B$6:$Y$83,21,FALSE)</f>
        <v>893.94</v>
      </c>
      <c r="AI75" s="310">
        <f>VLOOKUP(D75,[2]รายได้!$B$6:$Y$83,24,FALSE)</f>
        <v>209.28</v>
      </c>
      <c r="AJ75" s="310">
        <f t="shared" ref="AJ75:AJ86" si="47">AH75+AI75</f>
        <v>1103.22</v>
      </c>
      <c r="AK75" s="311">
        <f>VLOOKUP(D75,[3]Revenue_59!$A$4:$C$85,3,FALSE)</f>
        <v>389.73999999999995</v>
      </c>
      <c r="AL75" s="311">
        <f>VLOOKUP(D75,[3]Revenue_59!$A$4:$F$86,6,FALSE)</f>
        <v>304.90000000000003</v>
      </c>
      <c r="AM75" s="311">
        <f t="shared" ref="AM75:AM86" si="48">AK75+AL75</f>
        <v>694.64</v>
      </c>
      <c r="AN75" s="310">
        <f>VLOOKUP(D75,[3]Revenue_59!$A$4:$L$86,9,FALSE)</f>
        <v>524.09</v>
      </c>
      <c r="AO75" s="310">
        <f>VLOOKUP(D75,[3]Revenue_59!$A$4:$L$86,12,FALSE)</f>
        <v>178.32999999999998</v>
      </c>
      <c r="AP75" s="310">
        <f t="shared" ref="AP75:AP86" si="49">AN75+AO75</f>
        <v>702.42000000000007</v>
      </c>
      <c r="AQ75" s="311">
        <f>VLOOKUP(D75,[3]Revenue_59!$A$4:$R$86,15,FALSE)</f>
        <v>252.65</v>
      </c>
      <c r="AR75" s="311">
        <f>VLOOKUP(D75,[3]Revenue_59!$A$4:$R$86,18,FALSE)</f>
        <v>226.66</v>
      </c>
      <c r="AS75" s="311">
        <f t="shared" ref="AS75:AS86" si="50">AQ75+AR75</f>
        <v>479.31</v>
      </c>
      <c r="AT75" s="312">
        <f t="shared" ref="AT75:AT87" si="51">AJ75+AM75+AP75+AS75</f>
        <v>2979.59</v>
      </c>
      <c r="AU75" s="313">
        <f t="shared" si="41"/>
        <v>9.8932266214247786</v>
      </c>
      <c r="AV75" s="314">
        <f>VLOOKUP(D75,[3]Revenue_59!$A$4:$X$85,21,FALSE)</f>
        <v>935.53000000000009</v>
      </c>
      <c r="AW75" s="314">
        <f>VLOOKUP(D75,[3]Revenue_59!$A$4:$X$85,24,FALSE)</f>
        <v>220.4</v>
      </c>
      <c r="AX75" s="314">
        <f t="shared" ref="AX75:AX86" si="52">AV75+AW75</f>
        <v>1155.93</v>
      </c>
      <c r="AY75" s="315">
        <f>VLOOKUP(D75,[3]Revenue_59!$A$4:$F$86,2,FALSE)</f>
        <v>424.92</v>
      </c>
      <c r="AZ75" s="315">
        <f>VLOOKUP(D75,[3]Revenue_59!$A$4:$F$86,5,FALSE)</f>
        <v>326.90000000000003</v>
      </c>
      <c r="BA75" s="315">
        <f t="shared" ref="BA75:BA87" si="53">AY75+AZ75</f>
        <v>751.82</v>
      </c>
      <c r="BB75" s="314">
        <f>VLOOKUP(D75,[3]Revenue_59!$A$4:$K$85,8,FALSE)</f>
        <v>538.37</v>
      </c>
      <c r="BC75" s="314">
        <f>VLOOKUP(D75,[3]Revenue_59!$A$4:$K$85,11,FALSE)</f>
        <v>183.51000000000002</v>
      </c>
      <c r="BD75" s="314">
        <f t="shared" ref="BD75:BD87" si="54">BB75+BC75</f>
        <v>721.88</v>
      </c>
      <c r="BE75" s="315">
        <f>VLOOKUP(D75,[3]Revenue_59!$A$4:$Q$85,14,FALSE)</f>
        <v>272.19</v>
      </c>
      <c r="BF75" s="315">
        <f>VLOOKUP(D75,[3]Revenue_59!$A$4:$Q$85,17,FALSE)</f>
        <v>229.89000000000001</v>
      </c>
      <c r="BG75" s="315">
        <f t="shared" ref="BG75:BG87" si="55">BE75+BF75</f>
        <v>502.08000000000004</v>
      </c>
      <c r="BH75" s="316">
        <f t="shared" ref="BH75:BH87" si="56">AX75+BA75+BD75+BG75</f>
        <v>3131.71</v>
      </c>
      <c r="BI75" s="317">
        <f t="shared" ref="BI75:BI85" si="57">(BH75-AT75)/AT75*100</f>
        <v>5.1054004074386032</v>
      </c>
      <c r="BJ75" s="318">
        <f>VLOOKUP(D75,[4]รายได้ผู้เยียมเยือนชาวไทย!$C$6:$G$82,3,FALSE)</f>
        <v>962.31999999999994</v>
      </c>
      <c r="BK75" s="318">
        <f>VLOOKUP(D75,[4]รายได้ผู้เยียมเยือนชาวต่างชาติ!$C$6:$G$82,3,FALSE)</f>
        <v>224.65</v>
      </c>
      <c r="BL75" s="318">
        <f t="shared" ref="BL75:BL86" si="58">BJ75+BK75</f>
        <v>1186.97</v>
      </c>
      <c r="BM75" s="319">
        <f>VLOOKUP(D75,[4]รายได้ผู้เยียมเยือนชาวไทย!$C$6:$N$82,6,FALSE)</f>
        <v>162.29</v>
      </c>
      <c r="BN75" s="319">
        <f>VLOOKUP(D75,[4]รายได้ผู้เยียมเยือนชาวต่างชาติ!$C$6:$N$82,6,FALSE)</f>
        <v>122.96</v>
      </c>
      <c r="BO75" s="319">
        <f t="shared" ref="BO75:BO86" si="59">BM75+BN75</f>
        <v>285.25</v>
      </c>
      <c r="BP75" s="318">
        <f>VLOOKUP(D75,[4]รายได้ผู้เยียมเยือนชาวไทย!$C$6:$N$82,7,FALSE)</f>
        <v>143.91</v>
      </c>
      <c r="BQ75" s="318">
        <f>VLOOKUP(D75,[4]รายได้ผู้เยียมเยือนชาวต่างชาติ!$C$6:$N$82,7,FALSE)</f>
        <v>122.95</v>
      </c>
      <c r="BR75" s="318">
        <f t="shared" ref="BR75:BR86" si="60">BP75+BQ75</f>
        <v>266.86</v>
      </c>
      <c r="BS75" s="319">
        <f>VLOOKUP(D75,[4]รายได้ผู้เยียมเยือนชาวไทย!$C$6:$N$82,8,FALSE)</f>
        <v>141.6</v>
      </c>
      <c r="BT75" s="319">
        <f>VLOOKUP(D75,[4]รายได้ผู้เยียมเยือนชาวต่างชาติ!$C$6:$N$82,8,FALSE)</f>
        <v>99.2</v>
      </c>
      <c r="BU75" s="319">
        <f t="shared" ref="BU75:BU86" si="61">BS75+BT75</f>
        <v>240.8</v>
      </c>
      <c r="BV75" s="318">
        <f>VLOOKUP(D75,[4]รายได้ผู้เยียมเยือนชาวไทย!$C$6:$N$82,9,FALSE)</f>
        <v>200.01</v>
      </c>
      <c r="BW75" s="318">
        <f>VLOOKUP(D75,[4]รายได้ผู้เยียมเยือนชาวต่างชาติ!$C$6:$N$82,9,FALSE)</f>
        <v>68.69</v>
      </c>
      <c r="BX75" s="318">
        <f t="shared" ref="BX75:BX86" si="62">BV75+BW75</f>
        <v>268.7</v>
      </c>
      <c r="BY75" s="319">
        <f>VLOOKUP(D75,[4]รายได้ผู้เยียมเยือนชาวไทย!$C$6:$N$82,10,FALSE)</f>
        <v>182.63</v>
      </c>
      <c r="BZ75" s="319">
        <f>VLOOKUP(D75,[4]รายได้ผู้เยียมเยือนชาวต่างชาติ!$C$6:$N$82,10,FALSE)</f>
        <v>60.71</v>
      </c>
      <c r="CA75" s="319">
        <f t="shared" ref="CA75:CA86" si="63">BY75+BZ75</f>
        <v>243.34</v>
      </c>
      <c r="CB75" s="318">
        <f>VLOOKUP(D75,[4]รายได้ผู้เยียมเยือนชาวไทย!$C$6:$N$82,11,FALSE)</f>
        <v>174.74</v>
      </c>
      <c r="CC75" s="318">
        <f>VLOOKUP(D75,[4]รายได้ผู้เยียมเยือนชาวต่างชาติ!$C$6:$N$82,11,FALSE)</f>
        <v>59.95</v>
      </c>
      <c r="CD75" s="318">
        <f t="shared" ref="CD75:CD86" si="64">CB75+CC75</f>
        <v>234.69</v>
      </c>
      <c r="CE75" s="318">
        <f>VLOOKUP(D75,[4]รายได้ผู้เยียมเยือนชาวไทย!$C$6:$N$82,12,FALSE)</f>
        <v>103.41</v>
      </c>
      <c r="CF75" s="318">
        <f>VLOOKUP(D75,[4]รายได้ผู้เยียมเยือนชาวต่างชาติ!$C$6:$N$82,12,FALSE)</f>
        <v>87.84</v>
      </c>
      <c r="CG75" s="318">
        <f t="shared" ref="CG75:CG86" si="65">CE75+CF75</f>
        <v>191.25</v>
      </c>
      <c r="CH75" s="318">
        <f>VLOOKUP(D75,'[5]สถิติท่องเที่ยวฯ ส.ค. 60R2 '!$B$5:$X$88,20,FALSE)</f>
        <v>93.38</v>
      </c>
      <c r="CI75" s="318">
        <f>VLOOKUP(D75,'[5]สถิติท่องเที่ยวฯ ส.ค. 60R2 '!$B$5:$X$88,23,FALSE)</f>
        <v>93.8</v>
      </c>
      <c r="CJ75" s="318">
        <f t="shared" ref="CJ75:CJ86" si="66">CH75+CI75</f>
        <v>187.18</v>
      </c>
      <c r="CK75" s="318">
        <f>VLOOKUP(D75,'[6]สถิติท่องเที่ยวฯ ก.ย. 60R1 '!$B$5:$W$88,20,FALSE)</f>
        <v>93.63</v>
      </c>
      <c r="CL75" s="318">
        <f>VLOOKUP(D75,'[6]สถิติท่องเที่ยวฯ ก.ย. 60R1 '!$B$5:$X$88,23,FALSE)</f>
        <v>72.37</v>
      </c>
      <c r="CM75" s="318">
        <f t="shared" ref="CM75:CM86" si="67">CK75+CL75</f>
        <v>166</v>
      </c>
      <c r="CN75" s="320">
        <f t="shared" ref="CN75:CN86" si="68">BL75+BO75+BR75+BU75+BX75+CA75+CD75+CG75+CJ75+CM75</f>
        <v>3271.04</v>
      </c>
      <c r="CO75" s="321">
        <f t="shared" ref="CO75:CO87" si="69">((CN75-BH75)/BH75)*100</f>
        <v>4.4490070919721152</v>
      </c>
    </row>
    <row r="76" spans="1:93" ht="41.25" customHeight="1">
      <c r="A76" s="300">
        <v>66</v>
      </c>
      <c r="B76" s="300" t="s">
        <v>187</v>
      </c>
      <c r="C76" s="322" t="s">
        <v>188</v>
      </c>
      <c r="D76" s="303" t="str">
        <f t="shared" si="37"/>
        <v>สุพรรณบุรี</v>
      </c>
      <c r="E76" s="264" t="s">
        <v>63</v>
      </c>
      <c r="F76" s="304">
        <v>2349.67</v>
      </c>
      <c r="G76" s="304">
        <v>2917.8136379238977</v>
      </c>
      <c r="H76" s="304">
        <v>3665.7451357677842</v>
      </c>
      <c r="I76" s="305">
        <v>4441.1906653099159</v>
      </c>
      <c r="J76" s="306">
        <f t="shared" si="36"/>
        <v>0.24179720468146487</v>
      </c>
      <c r="K76" s="306">
        <f t="shared" si="36"/>
        <v>0.25633285420382768</v>
      </c>
      <c r="L76" s="306">
        <f t="shared" si="36"/>
        <v>0.21153830962656817</v>
      </c>
      <c r="M76" s="307">
        <f t="shared" si="38"/>
        <v>0.23655612283728691</v>
      </c>
      <c r="N76" s="306">
        <f t="shared" si="39"/>
        <v>0.1</v>
      </c>
      <c r="O76" s="305">
        <v>0</v>
      </c>
      <c r="P76" s="305"/>
      <c r="Q76" s="306">
        <v>1.4999999999999999E-2</v>
      </c>
      <c r="R76" s="305">
        <v>0</v>
      </c>
      <c r="S76" s="305"/>
      <c r="T76" s="306">
        <f t="shared" si="40"/>
        <v>0.115</v>
      </c>
      <c r="U76" s="308">
        <f>VLOOKUP(D76,[1]รายได้ชาวไทย!A$4:Z$87,26,FALSE)</f>
        <v>940.31</v>
      </c>
      <c r="V76" s="308">
        <f>VLOOKUP(D76,[1]รายได้ชาวต่างประเทศ!$A$4:$Z$87,26,FALSE)</f>
        <v>8.0399999999999991</v>
      </c>
      <c r="W76" s="308">
        <f t="shared" si="42"/>
        <v>948.34999999999991</v>
      </c>
      <c r="X76" s="308">
        <f>VLOOKUP(D76,[1]รายได้ชาวไทย!$A$4:$S$87,4,FALSE)</f>
        <v>596.72</v>
      </c>
      <c r="Y76" s="308">
        <f>VLOOKUP(D76,[1]รายได้ชาวต่างประเทศ!$A$4:$Z$87,4,FALSE)</f>
        <v>3.4600000000000004</v>
      </c>
      <c r="Z76" s="308">
        <f t="shared" si="43"/>
        <v>600.18000000000006</v>
      </c>
      <c r="AA76" s="308">
        <f>VLOOKUP(D76,[1]รายได้ชาวไทย!$A$4:$S$87,11,FALSE)</f>
        <v>623.8900000000001</v>
      </c>
      <c r="AB76" s="308">
        <f>VLOOKUP(D76,[1]รายได้ชาวต่างประเทศ!$A$4:$Z$87,11,FALSE)</f>
        <v>9.32</v>
      </c>
      <c r="AC76" s="308">
        <f t="shared" si="44"/>
        <v>633.21000000000015</v>
      </c>
      <c r="AD76" s="308">
        <f>VLOOKUP(D76,[1]รายได้ชาวไทย!$A$4:$S$87,18,FALSE)</f>
        <v>583.55999999999995</v>
      </c>
      <c r="AE76" s="308">
        <f>VLOOKUP(D76,[1]รายได้ชาวต่างประเทศ!$A$4:$Z$87,18,FALSE)</f>
        <v>7.63</v>
      </c>
      <c r="AF76" s="308">
        <f t="shared" si="45"/>
        <v>591.18999999999994</v>
      </c>
      <c r="AG76" s="309">
        <f t="shared" si="46"/>
        <v>2772.9300000000003</v>
      </c>
      <c r="AH76" s="310">
        <f>VLOOKUP(D76,[2]รายได้!$B$6:$Y$83,21,FALSE)</f>
        <v>1127.31</v>
      </c>
      <c r="AI76" s="310">
        <f>VLOOKUP(D76,[2]รายได้!$B$6:$Y$83,24,FALSE)</f>
        <v>10.040000000000001</v>
      </c>
      <c r="AJ76" s="310">
        <f t="shared" si="47"/>
        <v>1137.3499999999999</v>
      </c>
      <c r="AK76" s="311">
        <f>VLOOKUP(D76,[3]Revenue_59!$A$4:$C$85,3,FALSE)</f>
        <v>860.9899999999999</v>
      </c>
      <c r="AL76" s="311">
        <f>VLOOKUP(D76,[3]Revenue_59!$A$4:$F$86,6,FALSE)</f>
        <v>4.1000000000000005</v>
      </c>
      <c r="AM76" s="311">
        <f t="shared" si="48"/>
        <v>865.08999999999992</v>
      </c>
      <c r="AN76" s="310">
        <f>VLOOKUP(D76,[3]Revenue_59!$A$4:$L$86,9,FALSE)</f>
        <v>859.93000000000006</v>
      </c>
      <c r="AO76" s="310">
        <f>VLOOKUP(D76,[3]Revenue_59!$A$4:$L$86,12,FALSE)</f>
        <v>13.139999999999999</v>
      </c>
      <c r="AP76" s="310">
        <f t="shared" si="49"/>
        <v>873.07</v>
      </c>
      <c r="AQ76" s="311">
        <f>VLOOKUP(D76,[3]Revenue_59!$A$4:$R$86,15,FALSE)</f>
        <v>765.68000000000006</v>
      </c>
      <c r="AR76" s="311">
        <f>VLOOKUP(D76,[3]Revenue_59!$A$4:$R$86,18,FALSE)</f>
        <v>9.3800000000000008</v>
      </c>
      <c r="AS76" s="311">
        <f t="shared" si="50"/>
        <v>775.06000000000006</v>
      </c>
      <c r="AT76" s="312">
        <f t="shared" si="51"/>
        <v>3650.5699999999997</v>
      </c>
      <c r="AU76" s="313">
        <f t="shared" si="41"/>
        <v>31.650276061783</v>
      </c>
      <c r="AV76" s="314">
        <f>VLOOKUP(D76,[3]Revenue_59!$A$4:$X$85,21,FALSE)</f>
        <v>1639.48</v>
      </c>
      <c r="AW76" s="314">
        <f>VLOOKUP(D76,[3]Revenue_59!$A$4:$X$85,24,FALSE)</f>
        <v>15.52</v>
      </c>
      <c r="AX76" s="314">
        <f t="shared" si="52"/>
        <v>1655</v>
      </c>
      <c r="AY76" s="315">
        <f>VLOOKUP(D76,[3]Revenue_59!$A$4:$F$86,2,FALSE)</f>
        <v>988.69</v>
      </c>
      <c r="AZ76" s="315">
        <f>VLOOKUP(D76,[3]Revenue_59!$A$4:$F$86,5,FALSE)</f>
        <v>5.0399999999999991</v>
      </c>
      <c r="BA76" s="315">
        <f t="shared" si="53"/>
        <v>993.73</v>
      </c>
      <c r="BB76" s="314">
        <f>VLOOKUP(D76,[3]Revenue_59!$A$4:$K$85,8,FALSE)</f>
        <v>896.56</v>
      </c>
      <c r="BC76" s="314">
        <f>VLOOKUP(D76,[3]Revenue_59!$A$4:$K$85,11,FALSE)</f>
        <v>14.95</v>
      </c>
      <c r="BD76" s="314">
        <f t="shared" si="54"/>
        <v>911.51</v>
      </c>
      <c r="BE76" s="315">
        <f>VLOOKUP(D76,[3]Revenue_59!$A$4:$Q$85,14,FALSE)</f>
        <v>819.24</v>
      </c>
      <c r="BF76" s="315">
        <f>VLOOKUP(D76,[3]Revenue_59!$A$4:$Q$85,17,FALSE)</f>
        <v>10.469999999999999</v>
      </c>
      <c r="BG76" s="315">
        <f t="shared" si="55"/>
        <v>829.71</v>
      </c>
      <c r="BH76" s="316">
        <f t="shared" si="56"/>
        <v>4389.95</v>
      </c>
      <c r="BI76" s="317">
        <f t="shared" si="57"/>
        <v>20.253823375527663</v>
      </c>
      <c r="BJ76" s="318">
        <f>VLOOKUP(D76,[4]รายได้ผู้เยียมเยือนชาวไทย!$C$6:$G$82,3,FALSE)</f>
        <v>1833.17</v>
      </c>
      <c r="BK76" s="318">
        <f>VLOOKUP(D76,[4]รายได้ผู้เยียมเยือนชาวต่างชาติ!$C$6:$G$82,3,FALSE)</f>
        <v>16.86</v>
      </c>
      <c r="BL76" s="318">
        <f t="shared" si="58"/>
        <v>1850.03</v>
      </c>
      <c r="BM76" s="319">
        <f>VLOOKUP(D76,[4]รายได้ผู้เยียมเยือนชาวไทย!$C$6:$N$82,6,FALSE)</f>
        <v>371.99</v>
      </c>
      <c r="BN76" s="319">
        <f>VLOOKUP(D76,[4]รายได้ผู้เยียมเยือนชาวต่างชาติ!$C$6:$N$82,6,FALSE)</f>
        <v>1.88</v>
      </c>
      <c r="BO76" s="319">
        <f t="shared" si="59"/>
        <v>373.87</v>
      </c>
      <c r="BP76" s="318">
        <f>VLOOKUP(D76,[4]รายได้ผู้เยียมเยือนชาวไทย!$C$6:$N$82,7,FALSE)</f>
        <v>324.16000000000003</v>
      </c>
      <c r="BQ76" s="318">
        <f>VLOOKUP(D76,[4]รายได้ผู้เยียมเยือนชาวต่างชาติ!$C$6:$N$82,7,FALSE)</f>
        <v>1.57</v>
      </c>
      <c r="BR76" s="318">
        <f t="shared" si="60"/>
        <v>325.73</v>
      </c>
      <c r="BS76" s="319">
        <f>VLOOKUP(D76,[4]รายได้ผู้เยียมเยือนชาวไทย!$C$6:$N$82,8,FALSE)</f>
        <v>352.92</v>
      </c>
      <c r="BT76" s="319">
        <f>VLOOKUP(D76,[4]รายได้ผู้เยียมเยือนชาวต่างชาติ!$C$6:$N$82,8,FALSE)</f>
        <v>2.08</v>
      </c>
      <c r="BU76" s="319">
        <f t="shared" si="61"/>
        <v>355</v>
      </c>
      <c r="BV76" s="318">
        <f>VLOOKUP(D76,[4]รายได้ผู้เยียมเยือนชาวไทย!$C$6:$N$82,9,FALSE)</f>
        <v>338.62</v>
      </c>
      <c r="BW76" s="318">
        <f>VLOOKUP(D76,[4]รายได้ผู้เยียมเยือนชาวต่างชาติ!$C$6:$N$82,9,FALSE)</f>
        <v>5.25</v>
      </c>
      <c r="BX76" s="318">
        <f t="shared" si="62"/>
        <v>343.87</v>
      </c>
      <c r="BY76" s="319">
        <f>VLOOKUP(D76,[4]รายได้ผู้เยียมเยือนชาวไทย!$C$6:$N$82,10,FALSE)</f>
        <v>308.70999999999998</v>
      </c>
      <c r="BZ76" s="319">
        <f>VLOOKUP(D76,[4]รายได้ผู้เยียมเยือนชาวต่างชาติ!$C$6:$N$82,10,FALSE)</f>
        <v>4.8099999999999996</v>
      </c>
      <c r="CA76" s="319">
        <f t="shared" si="63"/>
        <v>313.52</v>
      </c>
      <c r="CB76" s="318">
        <f>VLOOKUP(D76,[4]รายได้ผู้เยียมเยือนชาวไทย!$C$6:$N$82,11,FALSE)</f>
        <v>329.24</v>
      </c>
      <c r="CC76" s="318">
        <f>VLOOKUP(D76,[4]รายได้ผู้เยียมเยือนชาวต่างชาติ!$C$6:$N$82,11,FALSE)</f>
        <v>6.13</v>
      </c>
      <c r="CD76" s="318">
        <f t="shared" si="64"/>
        <v>335.37</v>
      </c>
      <c r="CE76" s="318">
        <f>VLOOKUP(D76,[4]รายได้ผู้เยียมเยือนชาวไทย!$C$6:$N$82,12,FALSE)</f>
        <v>296.07</v>
      </c>
      <c r="CF76" s="318">
        <f>VLOOKUP(D76,[4]รายได้ผู้เยียมเยือนชาวต่างชาติ!$C$6:$N$82,12,FALSE)</f>
        <v>3.25</v>
      </c>
      <c r="CG76" s="318">
        <f t="shared" si="65"/>
        <v>299.32</v>
      </c>
      <c r="CH76" s="318">
        <f>VLOOKUP(D76,'[5]สถิติท่องเที่ยวฯ ส.ค. 60R2 '!$B$5:$X$88,20,FALSE)</f>
        <v>288.97000000000003</v>
      </c>
      <c r="CI76" s="318">
        <f>VLOOKUP(D76,'[5]สถิติท่องเที่ยวฯ ส.ค. 60R2 '!$B$5:$X$88,23,FALSE)</f>
        <v>3.88</v>
      </c>
      <c r="CJ76" s="318">
        <f t="shared" si="66"/>
        <v>292.85000000000002</v>
      </c>
      <c r="CK76" s="318">
        <f>VLOOKUP(D76,'[6]สถิติท่องเที่ยวฯ ก.ย. 60R1 '!$B$5:$W$88,20,FALSE)</f>
        <v>294.02999999999997</v>
      </c>
      <c r="CL76" s="318">
        <f>VLOOKUP(D76,'[6]สถิติท่องเที่ยวฯ ก.ย. 60R1 '!$B$5:$X$88,23,FALSE)</f>
        <v>4.28</v>
      </c>
      <c r="CM76" s="318">
        <f t="shared" si="67"/>
        <v>298.30999999999995</v>
      </c>
      <c r="CN76" s="320">
        <f t="shared" si="68"/>
        <v>4787.8700000000008</v>
      </c>
      <c r="CO76" s="321">
        <f t="shared" si="69"/>
        <v>9.0643401405483193</v>
      </c>
    </row>
    <row r="77" spans="1:93" ht="41.25" customHeight="1">
      <c r="A77" s="300">
        <v>67</v>
      </c>
      <c r="B77" s="300" t="s">
        <v>189</v>
      </c>
      <c r="C77" s="322" t="s">
        <v>190</v>
      </c>
      <c r="D77" s="303" t="str">
        <f t="shared" si="37"/>
        <v>สุราษฎร์ธานี</v>
      </c>
      <c r="E77" s="264" t="s">
        <v>88</v>
      </c>
      <c r="F77" s="304">
        <v>46535.16</v>
      </c>
      <c r="G77" s="304">
        <v>69994.356880908585</v>
      </c>
      <c r="H77" s="304">
        <v>86838.4424185393</v>
      </c>
      <c r="I77" s="305">
        <v>97259.149331687455</v>
      </c>
      <c r="J77" s="306">
        <f t="shared" si="36"/>
        <v>0.50411767964069709</v>
      </c>
      <c r="K77" s="306">
        <f t="shared" si="36"/>
        <v>0.24064919356698952</v>
      </c>
      <c r="L77" s="306">
        <f t="shared" si="36"/>
        <v>0.12000108043074963</v>
      </c>
      <c r="M77" s="307">
        <f t="shared" si="38"/>
        <v>0.28825598454614543</v>
      </c>
      <c r="N77" s="306">
        <f t="shared" si="39"/>
        <v>0.1</v>
      </c>
      <c r="O77" s="306">
        <v>1.4999999999999999E-2</v>
      </c>
      <c r="P77" s="305">
        <v>0</v>
      </c>
      <c r="Q77" s="305">
        <v>0</v>
      </c>
      <c r="R77" s="305">
        <v>0</v>
      </c>
      <c r="S77" s="305"/>
      <c r="T77" s="306">
        <f t="shared" si="40"/>
        <v>0.115</v>
      </c>
      <c r="U77" s="308">
        <f>VLOOKUP(D77,[1]รายได้ชาวไทย!A$4:Z$87,26,FALSE)</f>
        <v>2650.24</v>
      </c>
      <c r="V77" s="308">
        <f>VLOOKUP(D77,[1]รายได้ชาวต่างประเทศ!$A$4:$Z$87,26,FALSE)</f>
        <v>8629.0500000000011</v>
      </c>
      <c r="W77" s="308">
        <f t="shared" si="42"/>
        <v>11279.29</v>
      </c>
      <c r="X77" s="308">
        <f>VLOOKUP(D77,[1]รายได้ชาวไทย!$A$4:$S$87,4,FALSE)</f>
        <v>2700.84</v>
      </c>
      <c r="Y77" s="308">
        <f>VLOOKUP(D77,[1]รายได้ชาวต่างประเทศ!$A$4:$Z$87,4,FALSE)</f>
        <v>15719.62</v>
      </c>
      <c r="Z77" s="308">
        <f t="shared" si="43"/>
        <v>18420.46</v>
      </c>
      <c r="AA77" s="308">
        <f>VLOOKUP(D77,[1]รายได้ชาวไทย!$A$4:$S$87,11,FALSE)</f>
        <v>3413.5</v>
      </c>
      <c r="AB77" s="308">
        <f>VLOOKUP(D77,[1]รายได้ชาวต่างประเทศ!$A$4:$Z$87,11,FALSE)</f>
        <v>9714.7400000000016</v>
      </c>
      <c r="AC77" s="308">
        <f t="shared" si="44"/>
        <v>13128.240000000002</v>
      </c>
      <c r="AD77" s="308">
        <f>VLOOKUP(D77,[1]รายได้ชาวไทย!$A$4:$S$87,18,FALSE)</f>
        <v>3479.9299999999994</v>
      </c>
      <c r="AE77" s="308">
        <f>VLOOKUP(D77,[1]รายได้ชาวต่างประเทศ!$A$4:$Z$87,18,FALSE)</f>
        <v>10644.35</v>
      </c>
      <c r="AF77" s="308">
        <f t="shared" si="45"/>
        <v>14124.279999999999</v>
      </c>
      <c r="AG77" s="309">
        <f t="shared" si="46"/>
        <v>56952.270000000004</v>
      </c>
      <c r="AH77" s="310">
        <f>VLOOKUP(D77,[2]รายได้!$B$6:$Y$83,21,FALSE)</f>
        <v>2829.91</v>
      </c>
      <c r="AI77" s="310">
        <f>VLOOKUP(D77,[2]รายได้!$B$6:$Y$83,24,FALSE)</f>
        <v>10810.049999999997</v>
      </c>
      <c r="AJ77" s="310">
        <f t="shared" si="47"/>
        <v>13639.959999999997</v>
      </c>
      <c r="AK77" s="311">
        <f>VLOOKUP(D77,[3]Revenue_59!$A$4:$C$85,3,FALSE)</f>
        <v>3073.75</v>
      </c>
      <c r="AL77" s="311">
        <f>VLOOKUP(D77,[3]Revenue_59!$A$4:$F$86,6,FALSE)</f>
        <v>17336.830000000002</v>
      </c>
      <c r="AM77" s="311">
        <f t="shared" si="48"/>
        <v>20410.580000000002</v>
      </c>
      <c r="AN77" s="310">
        <f>VLOOKUP(D77,[3]Revenue_59!$A$4:$L$86,9,FALSE)</f>
        <v>3875.19</v>
      </c>
      <c r="AO77" s="310">
        <f>VLOOKUP(D77,[3]Revenue_59!$A$4:$L$86,12,FALSE)</f>
        <v>11101.76</v>
      </c>
      <c r="AP77" s="310">
        <f t="shared" si="49"/>
        <v>14976.95</v>
      </c>
      <c r="AQ77" s="311">
        <f>VLOOKUP(D77,[3]Revenue_59!$A$4:$R$86,15,FALSE)</f>
        <v>3900.7599999999998</v>
      </c>
      <c r="AR77" s="311">
        <f>VLOOKUP(D77,[3]Revenue_59!$A$4:$R$86,18,FALSE)</f>
        <v>12492.380000000001</v>
      </c>
      <c r="AS77" s="311">
        <f t="shared" si="50"/>
        <v>16393.14</v>
      </c>
      <c r="AT77" s="312">
        <f t="shared" si="51"/>
        <v>65420.630000000005</v>
      </c>
      <c r="AU77" s="313">
        <f t="shared" si="41"/>
        <v>14.869222947566444</v>
      </c>
      <c r="AV77" s="314">
        <f>VLOOKUP(D77,[3]Revenue_59!$A$4:$X$85,21,FALSE)</f>
        <v>3237.94</v>
      </c>
      <c r="AW77" s="314">
        <f>VLOOKUP(D77,[3]Revenue_59!$A$4:$X$85,24,FALSE)</f>
        <v>13034.31</v>
      </c>
      <c r="AX77" s="314">
        <f t="shared" si="52"/>
        <v>16272.25</v>
      </c>
      <c r="AY77" s="315">
        <f>VLOOKUP(D77,[3]Revenue_59!$A$4:$F$86,2,FALSE)</f>
        <v>3267.25</v>
      </c>
      <c r="AZ77" s="315">
        <f>VLOOKUP(D77,[3]Revenue_59!$A$4:$F$86,5,FALSE)</f>
        <v>20428.919999999998</v>
      </c>
      <c r="BA77" s="315">
        <f t="shared" si="53"/>
        <v>23696.17</v>
      </c>
      <c r="BB77" s="314">
        <f>VLOOKUP(D77,[3]Revenue_59!$A$4:$K$85,8,FALSE)</f>
        <v>4080.2999999999993</v>
      </c>
      <c r="BC77" s="314">
        <f>VLOOKUP(D77,[3]Revenue_59!$A$4:$K$85,11,FALSE)</f>
        <v>13303.51</v>
      </c>
      <c r="BD77" s="314">
        <f t="shared" si="54"/>
        <v>17383.809999999998</v>
      </c>
      <c r="BE77" s="315">
        <f>VLOOKUP(D77,[3]Revenue_59!$A$4:$Q$85,14,FALSE)</f>
        <v>4274.83</v>
      </c>
      <c r="BF77" s="315">
        <f>VLOOKUP(D77,[3]Revenue_59!$A$4:$Q$85,17,FALSE)</f>
        <v>14919.33</v>
      </c>
      <c r="BG77" s="315">
        <f t="shared" si="55"/>
        <v>19194.16</v>
      </c>
      <c r="BH77" s="316">
        <f t="shared" si="56"/>
        <v>76546.39</v>
      </c>
      <c r="BI77" s="317">
        <f t="shared" si="57"/>
        <v>17.006500854546942</v>
      </c>
      <c r="BJ77" s="318">
        <f>VLOOKUP(D77,[4]รายได้ผู้เยียมเยือนชาวไทย!$C$6:$G$82,3,FALSE)</f>
        <v>3523.06</v>
      </c>
      <c r="BK77" s="318">
        <f>VLOOKUP(D77,[4]รายได้ผู้เยียมเยือนชาวต่างชาติ!$C$6:$G$82,3,FALSE)</f>
        <v>15338.56</v>
      </c>
      <c r="BL77" s="318">
        <f t="shared" si="58"/>
        <v>18861.62</v>
      </c>
      <c r="BM77" s="319">
        <f>VLOOKUP(D77,[4]รายได้ผู้เยียมเยือนชาวไทย!$C$6:$N$82,6,FALSE)</f>
        <v>1123.46</v>
      </c>
      <c r="BN77" s="319">
        <f>VLOOKUP(D77,[4]รายได้ผู้เยียมเยือนชาวต่างชาติ!$C$6:$N$82,6,FALSE)</f>
        <v>6607.43</v>
      </c>
      <c r="BO77" s="319">
        <f t="shared" si="59"/>
        <v>7730.89</v>
      </c>
      <c r="BP77" s="318">
        <f>VLOOKUP(D77,[4]รายได้ผู้เยียมเยือนชาวไทย!$C$6:$N$82,7,FALSE)</f>
        <v>1378.68</v>
      </c>
      <c r="BQ77" s="318">
        <f>VLOOKUP(D77,[4]รายได้ผู้เยียมเยือนชาวต่างชาติ!$C$6:$N$82,7,FALSE)</f>
        <v>6357.75</v>
      </c>
      <c r="BR77" s="318">
        <f t="shared" si="60"/>
        <v>7736.43</v>
      </c>
      <c r="BS77" s="319">
        <f>VLOOKUP(D77,[4]รายได้ผู้เยียมเยือนชาวไทย!$C$6:$N$82,8,FALSE)</f>
        <v>1014.72</v>
      </c>
      <c r="BT77" s="319">
        <f>VLOOKUP(D77,[4]รายได้ผู้เยียมเยือนชาวต่างชาติ!$C$6:$N$82,8,FALSE)</f>
        <v>7935.25</v>
      </c>
      <c r="BU77" s="319">
        <f t="shared" si="61"/>
        <v>8949.9699999999993</v>
      </c>
      <c r="BV77" s="318">
        <f>VLOOKUP(D77,[4]รายได้ผู้เยียมเยือนชาวไทย!$C$6:$N$82,9,FALSE)</f>
        <v>1688.9</v>
      </c>
      <c r="BW77" s="318">
        <f>VLOOKUP(D77,[4]รายได้ผู้เยียมเยือนชาวต่างชาติ!$C$6:$N$82,9,FALSE)</f>
        <v>5444.35</v>
      </c>
      <c r="BX77" s="318">
        <f t="shared" si="62"/>
        <v>7133.25</v>
      </c>
      <c r="BY77" s="319">
        <f>VLOOKUP(D77,[4]รายได้ผู้เยียมเยือนชาวไทย!$C$6:$N$82,10,FALSE)</f>
        <v>1347.08</v>
      </c>
      <c r="BZ77" s="319">
        <f>VLOOKUP(D77,[4]รายได้ผู้เยียมเยือนชาวต่างชาติ!$C$6:$N$82,10,FALSE)</f>
        <v>5249.94</v>
      </c>
      <c r="CA77" s="319">
        <f t="shared" si="63"/>
        <v>6597.0199999999995</v>
      </c>
      <c r="CB77" s="318">
        <f>VLOOKUP(D77,[4]รายได้ผู้เยียมเยือนชาวไทย!$C$6:$N$82,11,FALSE)</f>
        <v>1310.9</v>
      </c>
      <c r="CC77" s="318">
        <f>VLOOKUP(D77,[4]รายได้ผู้เยียมเยือนชาวต่างชาติ!$C$6:$N$82,11,FALSE)</f>
        <v>4617.4799999999996</v>
      </c>
      <c r="CD77" s="318">
        <f t="shared" si="64"/>
        <v>5928.3799999999992</v>
      </c>
      <c r="CE77" s="318">
        <f>VLOOKUP(D77,[4]รายได้ผู้เยียมเยือนชาวไทย!$C$6:$N$82,12,FALSE)</f>
        <v>1360.46</v>
      </c>
      <c r="CF77" s="318">
        <f>VLOOKUP(D77,[4]รายได้ผู้เยียมเยือนชาวต่างชาติ!$C$6:$N$82,12,FALSE)</f>
        <v>5669.6</v>
      </c>
      <c r="CG77" s="318">
        <f t="shared" si="65"/>
        <v>7030.06</v>
      </c>
      <c r="CH77" s="318">
        <f>VLOOKUP(D77,'[5]สถิติท่องเที่ยวฯ ส.ค. 60R2 '!$B$5:$X$88,20,FALSE)</f>
        <v>1801.93</v>
      </c>
      <c r="CI77" s="318">
        <f>VLOOKUP(D77,'[5]สถิติท่องเที่ยวฯ ส.ค. 60R2 '!$B$5:$X$88,23,FALSE)</f>
        <v>5449.29</v>
      </c>
      <c r="CJ77" s="318">
        <f t="shared" si="66"/>
        <v>7251.22</v>
      </c>
      <c r="CK77" s="318">
        <f>VLOOKUP(D77,'[6]สถิติท่องเที่ยวฯ ก.ย. 60R1 '!$B$5:$W$88,20,FALSE)</f>
        <v>1608.47</v>
      </c>
      <c r="CL77" s="318">
        <f>VLOOKUP(D77,'[6]สถิติท่องเที่ยวฯ ก.ย. 60R1 '!$B$5:$X$88,23,FALSE)</f>
        <v>5968.64</v>
      </c>
      <c r="CM77" s="318">
        <f t="shared" si="67"/>
        <v>7577.1100000000006</v>
      </c>
      <c r="CN77" s="320">
        <f t="shared" si="68"/>
        <v>84795.95</v>
      </c>
      <c r="CO77" s="321">
        <f t="shared" si="69"/>
        <v>10.77720320971374</v>
      </c>
    </row>
    <row r="78" spans="1:93" ht="41.25" customHeight="1">
      <c r="A78" s="300">
        <v>68</v>
      </c>
      <c r="B78" s="300" t="s">
        <v>191</v>
      </c>
      <c r="C78" s="322" t="s">
        <v>192</v>
      </c>
      <c r="D78" s="303" t="str">
        <f t="shared" si="37"/>
        <v>สุรินทร์</v>
      </c>
      <c r="E78" s="264" t="s">
        <v>85</v>
      </c>
      <c r="F78" s="304">
        <v>1962.6200000000001</v>
      </c>
      <c r="G78" s="304">
        <v>2072.9650389684289</v>
      </c>
      <c r="H78" s="304">
        <v>2177.2355320668526</v>
      </c>
      <c r="I78" s="305">
        <v>2422.5583784241135</v>
      </c>
      <c r="J78" s="306">
        <f t="shared" si="36"/>
        <v>5.6223333588992647E-2</v>
      </c>
      <c r="K78" s="306">
        <f t="shared" si="36"/>
        <v>5.030016963060404E-2</v>
      </c>
      <c r="L78" s="306">
        <f t="shared" si="36"/>
        <v>0.11267630109103337</v>
      </c>
      <c r="M78" s="307">
        <f t="shared" si="38"/>
        <v>7.3066601436876696E-2</v>
      </c>
      <c r="N78" s="306">
        <f t="shared" si="39"/>
        <v>7.3066601436876696E-2</v>
      </c>
      <c r="O78" s="305">
        <v>0</v>
      </c>
      <c r="P78" s="305">
        <v>0</v>
      </c>
      <c r="Q78" s="305">
        <v>0</v>
      </c>
      <c r="R78" s="305">
        <v>0</v>
      </c>
      <c r="S78" s="305"/>
      <c r="T78" s="306">
        <f t="shared" si="40"/>
        <v>7.3066601436876696E-2</v>
      </c>
      <c r="U78" s="308">
        <f>VLOOKUP(D78,[1]รายได้ชาวไทย!A$4:Z$87,26,FALSE)</f>
        <v>619.30000000000018</v>
      </c>
      <c r="V78" s="308">
        <f>VLOOKUP(D78,[1]รายได้ชาวต่างประเทศ!$A$4:$Z$87,26,FALSE)</f>
        <v>13.41</v>
      </c>
      <c r="W78" s="308">
        <f t="shared" si="42"/>
        <v>632.71000000000015</v>
      </c>
      <c r="X78" s="308">
        <f>VLOOKUP(D78,[1]รายได้ชาวไทย!$A$4:$S$87,4,FALSE)</f>
        <v>611.91999999999996</v>
      </c>
      <c r="Y78" s="308">
        <f>VLOOKUP(D78,[1]รายได้ชาวต่างประเทศ!$A$4:$Z$87,4,FALSE)</f>
        <v>20.399999999999999</v>
      </c>
      <c r="Z78" s="308">
        <f t="shared" si="43"/>
        <v>632.31999999999994</v>
      </c>
      <c r="AA78" s="308">
        <f>VLOOKUP(D78,[1]รายได้ชาวไทย!$A$4:$S$87,11,FALSE)</f>
        <v>398.94</v>
      </c>
      <c r="AB78" s="308">
        <f>VLOOKUP(D78,[1]รายได้ชาวต่างประเทศ!$A$4:$Z$87,11,FALSE)</f>
        <v>15.94</v>
      </c>
      <c r="AC78" s="308">
        <f t="shared" si="44"/>
        <v>414.88</v>
      </c>
      <c r="AD78" s="308">
        <f>VLOOKUP(D78,[1]รายได้ชาวไทย!$A$4:$S$87,18,FALSE)</f>
        <v>379.76</v>
      </c>
      <c r="AE78" s="308">
        <f>VLOOKUP(D78,[1]รายได้ชาวต่างประเทศ!$A$4:$Z$87,18,FALSE)</f>
        <v>8.51</v>
      </c>
      <c r="AF78" s="308">
        <f t="shared" si="45"/>
        <v>388.27</v>
      </c>
      <c r="AG78" s="309">
        <f t="shared" si="46"/>
        <v>2068.1800000000003</v>
      </c>
      <c r="AH78" s="310">
        <f>VLOOKUP(D78,[2]รายได้!$B$6:$Y$83,21,FALSE)</f>
        <v>597.28000000000009</v>
      </c>
      <c r="AI78" s="310">
        <f>VLOOKUP(D78,[2]รายได้!$B$6:$Y$83,24,FALSE)</f>
        <v>12.8</v>
      </c>
      <c r="AJ78" s="310">
        <f t="shared" si="47"/>
        <v>610.08000000000004</v>
      </c>
      <c r="AK78" s="311">
        <f>VLOOKUP(D78,[3]Revenue_59!$A$4:$C$85,3,FALSE)</f>
        <v>651.77</v>
      </c>
      <c r="AL78" s="311">
        <f>VLOOKUP(D78,[3]Revenue_59!$A$4:$F$86,6,FALSE)</f>
        <v>20.669999999999995</v>
      </c>
      <c r="AM78" s="311">
        <f t="shared" si="48"/>
        <v>672.43999999999994</v>
      </c>
      <c r="AN78" s="310">
        <f>VLOOKUP(D78,[3]Revenue_59!$A$4:$L$86,9,FALSE)</f>
        <v>430.45999999999992</v>
      </c>
      <c r="AO78" s="310">
        <f>VLOOKUP(D78,[3]Revenue_59!$A$4:$L$86,12,FALSE)</f>
        <v>17.39</v>
      </c>
      <c r="AP78" s="310">
        <f t="shared" si="49"/>
        <v>447.84999999999991</v>
      </c>
      <c r="AQ78" s="311">
        <f>VLOOKUP(D78,[3]Revenue_59!$A$4:$R$86,15,FALSE)</f>
        <v>412.78999999999996</v>
      </c>
      <c r="AR78" s="311">
        <f>VLOOKUP(D78,[3]Revenue_59!$A$4:$R$86,18,FALSE)</f>
        <v>9.2100000000000009</v>
      </c>
      <c r="AS78" s="311">
        <f t="shared" si="50"/>
        <v>421.99999999999994</v>
      </c>
      <c r="AT78" s="312">
        <f t="shared" si="51"/>
        <v>2152.37</v>
      </c>
      <c r="AU78" s="313">
        <f t="shared" si="41"/>
        <v>4.0707288533879833</v>
      </c>
      <c r="AV78" s="314">
        <f>VLOOKUP(D78,[3]Revenue_59!$A$4:$X$85,21,FALSE)</f>
        <v>653.67000000000007</v>
      </c>
      <c r="AW78" s="314">
        <f>VLOOKUP(D78,[3]Revenue_59!$A$4:$X$85,24,FALSE)</f>
        <v>13.75</v>
      </c>
      <c r="AX78" s="314">
        <f t="shared" si="52"/>
        <v>667.42000000000007</v>
      </c>
      <c r="AY78" s="315">
        <f>VLOOKUP(D78,[3]Revenue_59!$A$4:$F$86,2,FALSE)</f>
        <v>731.4799999999999</v>
      </c>
      <c r="AZ78" s="315">
        <f>VLOOKUP(D78,[3]Revenue_59!$A$4:$F$86,5,FALSE)</f>
        <v>22.410000000000004</v>
      </c>
      <c r="BA78" s="315">
        <f t="shared" si="53"/>
        <v>753.88999999999987</v>
      </c>
      <c r="BB78" s="314">
        <f>VLOOKUP(D78,[3]Revenue_59!$A$4:$K$85,8,FALSE)</f>
        <v>484.13</v>
      </c>
      <c r="BC78" s="314">
        <f>VLOOKUP(D78,[3]Revenue_59!$A$4:$K$85,11,FALSE)</f>
        <v>19.399999999999999</v>
      </c>
      <c r="BD78" s="314">
        <f t="shared" si="54"/>
        <v>503.53</v>
      </c>
      <c r="BE78" s="315">
        <f>VLOOKUP(D78,[3]Revenue_59!$A$4:$Q$85,14,FALSE)</f>
        <v>454.63</v>
      </c>
      <c r="BF78" s="315">
        <f>VLOOKUP(D78,[3]Revenue_59!$A$4:$Q$85,17,FALSE)</f>
        <v>9.870000000000001</v>
      </c>
      <c r="BG78" s="315">
        <f t="shared" si="55"/>
        <v>464.5</v>
      </c>
      <c r="BH78" s="316">
        <f t="shared" si="56"/>
        <v>2389.34</v>
      </c>
      <c r="BI78" s="317">
        <f t="shared" si="57"/>
        <v>11.009724164525627</v>
      </c>
      <c r="BJ78" s="318">
        <f>VLOOKUP(D78,[4]รายได้ผู้เยียมเยือนชาวไทย!$C$6:$G$82,3,FALSE)</f>
        <v>712.27999999999986</v>
      </c>
      <c r="BK78" s="318">
        <f>VLOOKUP(D78,[4]รายได้ผู้เยียมเยือนชาวต่างชาติ!$C$6:$G$82,3,FALSE)</f>
        <v>14.719999999999999</v>
      </c>
      <c r="BL78" s="318">
        <f t="shared" si="58"/>
        <v>726.99999999999989</v>
      </c>
      <c r="BM78" s="319">
        <f>VLOOKUP(D78,[4]รายได้ผู้เยียมเยือนชาวไทย!$C$6:$N$82,6,FALSE)</f>
        <v>281.35000000000002</v>
      </c>
      <c r="BN78" s="319">
        <f>VLOOKUP(D78,[4]รายได้ผู้เยียมเยือนชาวต่างชาติ!$C$6:$N$82,6,FALSE)</f>
        <v>8.94</v>
      </c>
      <c r="BO78" s="319">
        <f t="shared" si="59"/>
        <v>290.29000000000002</v>
      </c>
      <c r="BP78" s="318">
        <f>VLOOKUP(D78,[4]รายได้ผู้เยียมเยือนชาวไทย!$C$6:$N$82,7,FALSE)</f>
        <v>234.79</v>
      </c>
      <c r="BQ78" s="318">
        <f>VLOOKUP(D78,[4]รายได้ผู้เยียมเยือนชาวต่างชาติ!$C$6:$N$82,7,FALSE)</f>
        <v>7.67</v>
      </c>
      <c r="BR78" s="318">
        <f t="shared" si="60"/>
        <v>242.45999999999998</v>
      </c>
      <c r="BS78" s="319">
        <f>VLOOKUP(D78,[4]รายได้ผู้เยียมเยือนชาวไทย!$C$6:$N$82,8,FALSE)</f>
        <v>274.31</v>
      </c>
      <c r="BT78" s="319">
        <f>VLOOKUP(D78,[4]รายได้ผู้เยียมเยือนชาวต่างชาติ!$C$6:$N$82,8,FALSE)</f>
        <v>7.05</v>
      </c>
      <c r="BU78" s="319">
        <f t="shared" si="61"/>
        <v>281.36</v>
      </c>
      <c r="BV78" s="318">
        <f>VLOOKUP(D78,[4]รายได้ผู้เยียมเยือนชาวไทย!$C$6:$N$82,9,FALSE)</f>
        <v>173.72</v>
      </c>
      <c r="BW78" s="318">
        <f>VLOOKUP(D78,[4]รายได้ผู้เยียมเยือนชาวต่างชาติ!$C$6:$N$82,9,FALSE)</f>
        <v>8.27</v>
      </c>
      <c r="BX78" s="318">
        <f t="shared" si="62"/>
        <v>181.99</v>
      </c>
      <c r="BY78" s="319">
        <f>VLOOKUP(D78,[4]รายได้ผู้เยียมเยือนชาวไทย!$C$6:$N$82,10,FALSE)</f>
        <v>174.14</v>
      </c>
      <c r="BZ78" s="319">
        <f>VLOOKUP(D78,[4]รายได้ผู้เยียมเยือนชาวต่างชาติ!$C$6:$N$82,10,FALSE)</f>
        <v>6.82</v>
      </c>
      <c r="CA78" s="319">
        <f t="shared" si="63"/>
        <v>180.95999999999998</v>
      </c>
      <c r="CB78" s="318">
        <f>VLOOKUP(D78,[4]รายได้ผู้เยียมเยือนชาวไทย!$C$6:$N$82,11,FALSE)</f>
        <v>162.21</v>
      </c>
      <c r="CC78" s="318">
        <f>VLOOKUP(D78,[4]รายได้ผู้เยียมเยือนชาวต่างชาติ!$C$6:$N$82,11,FALSE)</f>
        <v>5.41</v>
      </c>
      <c r="CD78" s="318">
        <f t="shared" si="64"/>
        <v>167.62</v>
      </c>
      <c r="CE78" s="318">
        <f>VLOOKUP(D78,[4]รายได้ผู้เยียมเยือนชาวไทย!$C$6:$N$82,12,FALSE)</f>
        <v>167.51</v>
      </c>
      <c r="CF78" s="318">
        <f>VLOOKUP(D78,[4]รายได้ผู้เยียมเยือนชาวต่างชาติ!$C$6:$N$82,12,FALSE)</f>
        <v>3.74</v>
      </c>
      <c r="CG78" s="318">
        <f t="shared" si="65"/>
        <v>171.25</v>
      </c>
      <c r="CH78" s="318">
        <f>VLOOKUP(D78,'[5]สถิติท่องเที่ยวฯ ส.ค. 60R2 '!$B$5:$X$88,20,FALSE)</f>
        <v>163.92</v>
      </c>
      <c r="CI78" s="318">
        <f>VLOOKUP(D78,'[5]สถิติท่องเที่ยวฯ ส.ค. 60R2 '!$B$5:$X$88,23,FALSE)</f>
        <v>3.7</v>
      </c>
      <c r="CJ78" s="318">
        <f t="shared" si="66"/>
        <v>167.61999999999998</v>
      </c>
      <c r="CK78" s="318">
        <f>VLOOKUP(D78,'[6]สถิติท่องเที่ยวฯ ก.ย. 60R1 '!$B$5:$W$88,20,FALSE)</f>
        <v>148.68</v>
      </c>
      <c r="CL78" s="318">
        <f>VLOOKUP(D78,'[6]สถิติท่องเที่ยวฯ ก.ย. 60R1 '!$B$5:$X$88,23,FALSE)</f>
        <v>3.1</v>
      </c>
      <c r="CM78" s="318">
        <f t="shared" si="67"/>
        <v>151.78</v>
      </c>
      <c r="CN78" s="320">
        <f t="shared" si="68"/>
        <v>2562.3300000000004</v>
      </c>
      <c r="CO78" s="321">
        <f t="shared" si="69"/>
        <v>7.2400746649702512</v>
      </c>
    </row>
    <row r="79" spans="1:93" ht="41.25" customHeight="1">
      <c r="A79" s="300">
        <v>69</v>
      </c>
      <c r="B79" s="300" t="s">
        <v>193</v>
      </c>
      <c r="C79" s="322" t="s">
        <v>194</v>
      </c>
      <c r="D79" s="303" t="str">
        <f t="shared" si="37"/>
        <v>หนองคาย</v>
      </c>
      <c r="E79" s="264" t="s">
        <v>53</v>
      </c>
      <c r="F79" s="304">
        <v>3987.8600000000006</v>
      </c>
      <c r="G79" s="304">
        <v>4357.1105712398012</v>
      </c>
      <c r="H79" s="304">
        <v>4769.4136377961431</v>
      </c>
      <c r="I79" s="305">
        <v>5059.9093886612773</v>
      </c>
      <c r="J79" s="306">
        <f t="shared" si="36"/>
        <v>9.2593664581956378E-2</v>
      </c>
      <c r="K79" s="306">
        <f t="shared" si="36"/>
        <v>9.4627634487371409E-2</v>
      </c>
      <c r="L79" s="306">
        <f t="shared" si="36"/>
        <v>6.0908063952147963E-2</v>
      </c>
      <c r="M79" s="307">
        <f t="shared" si="38"/>
        <v>8.2709787673825239E-2</v>
      </c>
      <c r="N79" s="306">
        <f t="shared" si="39"/>
        <v>8.2709787673825239E-2</v>
      </c>
      <c r="O79" s="305">
        <v>0</v>
      </c>
      <c r="P79" s="305">
        <v>0</v>
      </c>
      <c r="Q79" s="305">
        <v>0</v>
      </c>
      <c r="R79" s="305">
        <v>0</v>
      </c>
      <c r="S79" s="305"/>
      <c r="T79" s="306">
        <f t="shared" si="40"/>
        <v>8.2709787673825239E-2</v>
      </c>
      <c r="U79" s="308">
        <f>VLOOKUP(D79,[1]รายได้ชาวไทย!A$4:Z$87,26,FALSE)</f>
        <v>1096.9000000000001</v>
      </c>
      <c r="V79" s="308">
        <f>VLOOKUP(D79,[1]รายได้ชาวต่างประเทศ!$A$4:$Z$87,26,FALSE)</f>
        <v>148.76999999999998</v>
      </c>
      <c r="W79" s="308">
        <f t="shared" si="42"/>
        <v>1245.67</v>
      </c>
      <c r="X79" s="308">
        <f>VLOOKUP(D79,[1]รายได้ชาวไทย!$A$4:$S$87,4,FALSE)</f>
        <v>789.16000000000008</v>
      </c>
      <c r="Y79" s="308">
        <f>VLOOKUP(D79,[1]รายได้ชาวต่างประเทศ!$A$4:$Z$87,4,FALSE)</f>
        <v>176.32000000000002</v>
      </c>
      <c r="Z79" s="308">
        <f t="shared" si="43"/>
        <v>965.48000000000013</v>
      </c>
      <c r="AA79" s="308">
        <f>VLOOKUP(D79,[1]รายได้ชาวไทย!$A$4:$S$87,11,FALSE)</f>
        <v>931.29000000000008</v>
      </c>
      <c r="AB79" s="308">
        <f>VLOOKUP(D79,[1]รายได้ชาวต่างประเทศ!$A$4:$Z$87,11,FALSE)</f>
        <v>152.19999999999999</v>
      </c>
      <c r="AC79" s="308">
        <f t="shared" si="44"/>
        <v>1083.49</v>
      </c>
      <c r="AD79" s="308">
        <f>VLOOKUP(D79,[1]รายได้ชาวไทย!$A$4:$S$87,18,FALSE)</f>
        <v>747.84</v>
      </c>
      <c r="AE79" s="308">
        <f>VLOOKUP(D79,[1]รายได้ชาวต่างประเทศ!$A$4:$Z$87,18,FALSE)</f>
        <v>153.92000000000002</v>
      </c>
      <c r="AF79" s="308">
        <f t="shared" si="45"/>
        <v>901.76</v>
      </c>
      <c r="AG79" s="309">
        <f t="shared" si="46"/>
        <v>4196.4000000000005</v>
      </c>
      <c r="AH79" s="310">
        <f>VLOOKUP(D79,[2]รายได้!$B$6:$Y$83,21,FALSE)</f>
        <v>1081.27</v>
      </c>
      <c r="AI79" s="310">
        <f>VLOOKUP(D79,[2]รายได้!$B$6:$Y$83,24,FALSE)</f>
        <v>144.79999999999998</v>
      </c>
      <c r="AJ79" s="310">
        <f t="shared" si="47"/>
        <v>1226.07</v>
      </c>
      <c r="AK79" s="311">
        <f>VLOOKUP(D79,[3]Revenue_59!$A$4:$C$85,3,FALSE)</f>
        <v>887.78999999999985</v>
      </c>
      <c r="AL79" s="311">
        <f>VLOOKUP(D79,[3]Revenue_59!$A$4:$F$86,6,FALSE)</f>
        <v>185.89</v>
      </c>
      <c r="AM79" s="311">
        <f t="shared" si="48"/>
        <v>1073.6799999999998</v>
      </c>
      <c r="AN79" s="310">
        <f>VLOOKUP(D79,[3]Revenue_59!$A$4:$L$86,9,FALSE)</f>
        <v>1034.08</v>
      </c>
      <c r="AO79" s="310">
        <f>VLOOKUP(D79,[3]Revenue_59!$A$4:$L$86,12,FALSE)</f>
        <v>167.81</v>
      </c>
      <c r="AP79" s="310">
        <f t="shared" si="49"/>
        <v>1201.8899999999999</v>
      </c>
      <c r="AQ79" s="311">
        <f>VLOOKUP(D79,[3]Revenue_59!$A$4:$R$86,15,FALSE)</f>
        <v>825.20999999999981</v>
      </c>
      <c r="AR79" s="311">
        <f>VLOOKUP(D79,[3]Revenue_59!$A$4:$R$86,18,FALSE)</f>
        <v>167.06</v>
      </c>
      <c r="AS79" s="311">
        <f t="shared" si="50"/>
        <v>992.26999999999975</v>
      </c>
      <c r="AT79" s="312">
        <f t="shared" si="51"/>
        <v>4493.91</v>
      </c>
      <c r="AU79" s="313">
        <f t="shared" si="41"/>
        <v>7.0896482699456502</v>
      </c>
      <c r="AV79" s="314">
        <f>VLOOKUP(D79,[3]Revenue_59!$A$4:$X$85,21,FALSE)</f>
        <v>1100.54</v>
      </c>
      <c r="AW79" s="314">
        <f>VLOOKUP(D79,[3]Revenue_59!$A$4:$X$85,24,FALSE)</f>
        <v>139.31000000000003</v>
      </c>
      <c r="AX79" s="314">
        <f t="shared" si="52"/>
        <v>1239.8499999999999</v>
      </c>
      <c r="AY79" s="315">
        <f>VLOOKUP(D79,[3]Revenue_59!$A$4:$F$86,2,FALSE)</f>
        <v>939.08</v>
      </c>
      <c r="AZ79" s="315">
        <f>VLOOKUP(D79,[3]Revenue_59!$A$4:$F$86,5,FALSE)</f>
        <v>200.67</v>
      </c>
      <c r="BA79" s="315">
        <f t="shared" si="53"/>
        <v>1139.75</v>
      </c>
      <c r="BB79" s="314">
        <f>VLOOKUP(D79,[3]Revenue_59!$A$4:$K$85,8,FALSE)</f>
        <v>1120.5199999999998</v>
      </c>
      <c r="BC79" s="314">
        <f>VLOOKUP(D79,[3]Revenue_59!$A$4:$K$85,11,FALSE)</f>
        <v>176.79</v>
      </c>
      <c r="BD79" s="314">
        <f t="shared" si="54"/>
        <v>1297.3099999999997</v>
      </c>
      <c r="BE79" s="315">
        <f>VLOOKUP(D79,[3]Revenue_59!$A$4:$Q$85,14,FALSE)</f>
        <v>891.41999999999985</v>
      </c>
      <c r="BF79" s="315">
        <f>VLOOKUP(D79,[3]Revenue_59!$A$4:$Q$85,17,FALSE)</f>
        <v>178.15</v>
      </c>
      <c r="BG79" s="315">
        <f t="shared" si="55"/>
        <v>1069.57</v>
      </c>
      <c r="BH79" s="316">
        <f t="shared" si="56"/>
        <v>4746.4799999999996</v>
      </c>
      <c r="BI79" s="317">
        <f t="shared" si="57"/>
        <v>5.6202727691475731</v>
      </c>
      <c r="BJ79" s="318">
        <f>VLOOKUP(D79,[4]รายได้ผู้เยียมเยือนชาวไทย!$C$6:$G$82,3,FALSE)</f>
        <v>1169.8999999999999</v>
      </c>
      <c r="BK79" s="318">
        <f>VLOOKUP(D79,[4]รายได้ผู้เยียมเยือนชาวต่างชาติ!$C$6:$G$82,3,FALSE)</f>
        <v>149.04999999999998</v>
      </c>
      <c r="BL79" s="318">
        <f t="shared" si="58"/>
        <v>1318.9499999999998</v>
      </c>
      <c r="BM79" s="319">
        <f>VLOOKUP(D79,[4]รายได้ผู้เยียมเยือนชาวไทย!$C$6:$N$82,6,FALSE)</f>
        <v>368.73</v>
      </c>
      <c r="BN79" s="319">
        <f>VLOOKUP(D79,[4]รายได้ผู้เยียมเยือนชาวต่างชาติ!$C$6:$N$82,6,FALSE)</f>
        <v>80.209999999999994</v>
      </c>
      <c r="BO79" s="319">
        <f t="shared" si="59"/>
        <v>448.94</v>
      </c>
      <c r="BP79" s="318">
        <f>VLOOKUP(D79,[4]รายได้ผู้เยียมเยือนชาวไทย!$C$6:$N$82,7,FALSE)</f>
        <v>328.62</v>
      </c>
      <c r="BQ79" s="318">
        <f>VLOOKUP(D79,[4]รายได้ผู้เยียมเยือนชาวต่างชาติ!$C$6:$N$82,7,FALSE)</f>
        <v>71.569999999999993</v>
      </c>
      <c r="BR79" s="318">
        <f t="shared" si="60"/>
        <v>400.19</v>
      </c>
      <c r="BS79" s="319">
        <f>VLOOKUP(D79,[4]รายได้ผู้เยียมเยือนชาวไทย!$C$6:$N$82,8,FALSE)</f>
        <v>314.60000000000002</v>
      </c>
      <c r="BT79" s="319">
        <f>VLOOKUP(D79,[4]รายได้ผู้เยียมเยือนชาวต่างชาติ!$C$6:$N$82,8,FALSE)</f>
        <v>64.94</v>
      </c>
      <c r="BU79" s="319">
        <f t="shared" si="61"/>
        <v>379.54</v>
      </c>
      <c r="BV79" s="318">
        <f>VLOOKUP(D79,[4]รายได้ผู้เยียมเยือนชาวไทย!$C$6:$N$82,9,FALSE)</f>
        <v>401.42</v>
      </c>
      <c r="BW79" s="318">
        <f>VLOOKUP(D79,[4]รายได้ผู้เยียมเยือนชาวต่างชาติ!$C$6:$N$82,9,FALSE)</f>
        <v>68.61</v>
      </c>
      <c r="BX79" s="318">
        <f t="shared" si="62"/>
        <v>470.03000000000003</v>
      </c>
      <c r="BY79" s="319">
        <f>VLOOKUP(D79,[4]รายได้ผู้เยียมเยือนชาวไทย!$C$6:$N$82,10,FALSE)</f>
        <v>414.21</v>
      </c>
      <c r="BZ79" s="319">
        <f>VLOOKUP(D79,[4]รายได้ผู้เยียมเยือนชาวต่างชาติ!$C$6:$N$82,10,FALSE)</f>
        <v>58.63</v>
      </c>
      <c r="CA79" s="319">
        <f t="shared" si="63"/>
        <v>472.84</v>
      </c>
      <c r="CB79" s="318">
        <f>VLOOKUP(D79,[4]รายได้ผู้เยียมเยือนชาวไทย!$C$6:$N$82,11,FALSE)</f>
        <v>371.36</v>
      </c>
      <c r="CC79" s="318">
        <f>VLOOKUP(D79,[4]รายได้ผู้เยียมเยือนชาวต่างชาติ!$C$6:$N$82,11,FALSE)</f>
        <v>58.48</v>
      </c>
      <c r="CD79" s="318">
        <f t="shared" si="64"/>
        <v>429.84000000000003</v>
      </c>
      <c r="CE79" s="318">
        <f>VLOOKUP(D79,[4]รายได้ผู้เยียมเยือนชาวไทย!$C$6:$N$82,12,FALSE)</f>
        <v>322.45999999999998</v>
      </c>
      <c r="CF79" s="318">
        <f>VLOOKUP(D79,[4]รายได้ผู้เยียมเยือนชาวต่างชาติ!$C$6:$N$82,12,FALSE)</f>
        <v>63.22</v>
      </c>
      <c r="CG79" s="318">
        <f t="shared" si="65"/>
        <v>385.67999999999995</v>
      </c>
      <c r="CH79" s="318">
        <f>VLOOKUP(D79,'[5]สถิติท่องเที่ยวฯ ส.ค. 60R2 '!$B$5:$X$88,20,FALSE)</f>
        <v>300.48</v>
      </c>
      <c r="CI79" s="318">
        <f>VLOOKUP(D79,'[5]สถิติท่องเที่ยวฯ ส.ค. 60R2 '!$B$5:$X$88,23,FALSE)</f>
        <v>66.39</v>
      </c>
      <c r="CJ79" s="318">
        <f t="shared" si="66"/>
        <v>366.87</v>
      </c>
      <c r="CK79" s="318">
        <f>VLOOKUP(D79,'[6]สถิติท่องเที่ยวฯ ก.ย. 60R1 '!$B$5:$W$88,20,FALSE)</f>
        <v>323.27</v>
      </c>
      <c r="CL79" s="318">
        <f>VLOOKUP(D79,'[6]สถิติท่องเที่ยวฯ ก.ย. 60R1 '!$B$5:$X$88,23,FALSE)</f>
        <v>61.41</v>
      </c>
      <c r="CM79" s="318">
        <f t="shared" si="67"/>
        <v>384.67999999999995</v>
      </c>
      <c r="CN79" s="320">
        <f t="shared" si="68"/>
        <v>5057.5600000000004</v>
      </c>
      <c r="CO79" s="321">
        <f t="shared" si="69"/>
        <v>6.5539094234043098</v>
      </c>
    </row>
    <row r="80" spans="1:93" ht="41.25" customHeight="1">
      <c r="A80" s="300">
        <v>70</v>
      </c>
      <c r="B80" s="300" t="s">
        <v>195</v>
      </c>
      <c r="C80" s="322" t="s">
        <v>196</v>
      </c>
      <c r="D80" s="303" t="str">
        <f t="shared" si="37"/>
        <v>หนองบัวลำภู</v>
      </c>
      <c r="E80" s="264" t="s">
        <v>53</v>
      </c>
      <c r="F80" s="304">
        <v>292.31</v>
      </c>
      <c r="G80" s="304">
        <v>306.44395132693609</v>
      </c>
      <c r="H80" s="304">
        <v>329.69472644030253</v>
      </c>
      <c r="I80" s="305">
        <v>345.3310271765186</v>
      </c>
      <c r="J80" s="306">
        <f t="shared" si="36"/>
        <v>4.8352609650494628E-2</v>
      </c>
      <c r="K80" s="306">
        <f t="shared" si="36"/>
        <v>7.5872847261915358E-2</v>
      </c>
      <c r="L80" s="306">
        <f t="shared" si="36"/>
        <v>4.7426602496923223E-2</v>
      </c>
      <c r="M80" s="307">
        <f t="shared" si="38"/>
        <v>5.7217353136444403E-2</v>
      </c>
      <c r="N80" s="306">
        <f t="shared" si="39"/>
        <v>5.7217353136444403E-2</v>
      </c>
      <c r="O80" s="305">
        <v>0</v>
      </c>
      <c r="P80" s="305">
        <v>0</v>
      </c>
      <c r="Q80" s="305">
        <v>0</v>
      </c>
      <c r="R80" s="305">
        <v>0</v>
      </c>
      <c r="S80" s="305"/>
      <c r="T80" s="306">
        <f t="shared" si="40"/>
        <v>5.7217353136444403E-2</v>
      </c>
      <c r="U80" s="308">
        <f>VLOOKUP(D80,[1]รายได้ชาวไทย!A$4:Z$87,26,FALSE)</f>
        <v>106.42</v>
      </c>
      <c r="V80" s="308">
        <f>VLOOKUP(D80,[1]รายได้ชาวต่างประเทศ!$A$4:$Z$87,26,FALSE)</f>
        <v>0.37</v>
      </c>
      <c r="W80" s="308">
        <f t="shared" si="42"/>
        <v>106.79</v>
      </c>
      <c r="X80" s="308">
        <f>VLOOKUP(D80,[1]รายได้ชาวไทย!$A$4:$S$87,4,FALSE)</f>
        <v>76.62</v>
      </c>
      <c r="Y80" s="308">
        <f>VLOOKUP(D80,[1]รายได้ชาวต่างประเทศ!$A$4:$Z$87,4,FALSE)</f>
        <v>0.37000000000000005</v>
      </c>
      <c r="Z80" s="308">
        <f t="shared" si="43"/>
        <v>76.990000000000009</v>
      </c>
      <c r="AA80" s="308">
        <f>VLOOKUP(D80,[1]รายได้ชาวไทย!$A$4:$S$87,11,FALSE)</f>
        <v>60.99</v>
      </c>
      <c r="AB80" s="308">
        <f>VLOOKUP(D80,[1]รายได้ชาวต่างประเทศ!$A$4:$Z$87,11,FALSE)</f>
        <v>0.34</v>
      </c>
      <c r="AC80" s="308">
        <f t="shared" si="44"/>
        <v>61.330000000000005</v>
      </c>
      <c r="AD80" s="308">
        <f>VLOOKUP(D80,[1]รายได้ชาวไทย!$A$4:$S$87,18,FALSE)</f>
        <v>61.440000000000005</v>
      </c>
      <c r="AE80" s="308">
        <f>VLOOKUP(D80,[1]รายได้ชาวต่างประเทศ!$A$4:$Z$87,18,FALSE)</f>
        <v>0.35000000000000003</v>
      </c>
      <c r="AF80" s="308">
        <f t="shared" si="45"/>
        <v>61.790000000000006</v>
      </c>
      <c r="AG80" s="309">
        <f t="shared" si="46"/>
        <v>306.90000000000003</v>
      </c>
      <c r="AH80" s="310">
        <f>VLOOKUP(D80,[2]รายได้!$B$6:$Y$83,21,FALSE)</f>
        <v>112.68</v>
      </c>
      <c r="AI80" s="310">
        <f>VLOOKUP(D80,[2]รายได้!$B$6:$Y$83,24,FALSE)</f>
        <v>0.46000000000000008</v>
      </c>
      <c r="AJ80" s="310">
        <f t="shared" si="47"/>
        <v>113.14</v>
      </c>
      <c r="AK80" s="311">
        <f>VLOOKUP(D80,[3]Revenue_59!$A$4:$C$85,3,FALSE)</f>
        <v>82.3</v>
      </c>
      <c r="AL80" s="311">
        <f>VLOOKUP(D80,[3]Revenue_59!$A$4:$F$86,6,FALSE)</f>
        <v>0.40000000000000008</v>
      </c>
      <c r="AM80" s="311">
        <f t="shared" si="48"/>
        <v>82.7</v>
      </c>
      <c r="AN80" s="310">
        <f>VLOOKUP(D80,[3]Revenue_59!$A$4:$L$86,9,FALSE)</f>
        <v>66.47</v>
      </c>
      <c r="AO80" s="310">
        <f>VLOOKUP(D80,[3]Revenue_59!$A$4:$L$86,12,FALSE)</f>
        <v>0.41</v>
      </c>
      <c r="AP80" s="310">
        <f t="shared" si="49"/>
        <v>66.88</v>
      </c>
      <c r="AQ80" s="311">
        <f>VLOOKUP(D80,[3]Revenue_59!$A$4:$R$86,15,FALSE)</f>
        <v>65.940000000000012</v>
      </c>
      <c r="AR80" s="311">
        <f>VLOOKUP(D80,[3]Revenue_59!$A$4:$R$86,18,FALSE)</f>
        <v>0.36000000000000004</v>
      </c>
      <c r="AS80" s="311">
        <f t="shared" si="50"/>
        <v>66.300000000000011</v>
      </c>
      <c r="AT80" s="312">
        <f t="shared" si="51"/>
        <v>329.02000000000004</v>
      </c>
      <c r="AU80" s="313">
        <f t="shared" si="41"/>
        <v>7.2075594656239819</v>
      </c>
      <c r="AV80" s="314">
        <f>VLOOKUP(D80,[3]Revenue_59!$A$4:$X$85,21,FALSE)</f>
        <v>120.17999999999998</v>
      </c>
      <c r="AW80" s="314">
        <f>VLOOKUP(D80,[3]Revenue_59!$A$4:$X$85,24,FALSE)</f>
        <v>0.59000000000000008</v>
      </c>
      <c r="AX80" s="314">
        <f t="shared" si="52"/>
        <v>120.76999999999998</v>
      </c>
      <c r="AY80" s="315">
        <f>VLOOKUP(D80,[3]Revenue_59!$A$4:$F$86,2,FALSE)</f>
        <v>86.49</v>
      </c>
      <c r="AZ80" s="315">
        <f>VLOOKUP(D80,[3]Revenue_59!$A$4:$F$86,5,FALSE)</f>
        <v>0.41000000000000009</v>
      </c>
      <c r="BA80" s="315">
        <f t="shared" si="53"/>
        <v>86.899999999999991</v>
      </c>
      <c r="BB80" s="314">
        <f>VLOOKUP(D80,[3]Revenue_59!$A$4:$K$85,8,FALSE)</f>
        <v>69.28</v>
      </c>
      <c r="BC80" s="314">
        <f>VLOOKUP(D80,[3]Revenue_59!$A$4:$K$85,11,FALSE)</f>
        <v>0.42</v>
      </c>
      <c r="BD80" s="314">
        <f t="shared" si="54"/>
        <v>69.7</v>
      </c>
      <c r="BE80" s="315">
        <f>VLOOKUP(D80,[3]Revenue_59!$A$4:$Q$85,14,FALSE)</f>
        <v>68.45</v>
      </c>
      <c r="BF80" s="315">
        <f>VLOOKUP(D80,[3]Revenue_59!$A$4:$Q$85,17,FALSE)</f>
        <v>0.36000000000000004</v>
      </c>
      <c r="BG80" s="315">
        <f t="shared" si="55"/>
        <v>68.81</v>
      </c>
      <c r="BH80" s="316">
        <f t="shared" si="56"/>
        <v>346.17999999999995</v>
      </c>
      <c r="BI80" s="317">
        <f t="shared" si="57"/>
        <v>5.2154884201568015</v>
      </c>
      <c r="BJ80" s="318">
        <f>VLOOKUP(D80,[4]รายได้ผู้เยียมเยือนชาวไทย!$C$6:$G$82,3,FALSE)</f>
        <v>124.33</v>
      </c>
      <c r="BK80" s="318">
        <f>VLOOKUP(D80,[4]รายได้ผู้เยียมเยือนชาวต่างชาติ!$C$6:$G$82,3,FALSE)</f>
        <v>0.6100000000000001</v>
      </c>
      <c r="BL80" s="318">
        <f t="shared" si="58"/>
        <v>124.94</v>
      </c>
      <c r="BM80" s="319">
        <f>VLOOKUP(D80,[4]รายได้ผู้เยียมเยือนชาวไทย!$C$6:$N$82,6,FALSE)</f>
        <v>31.96</v>
      </c>
      <c r="BN80" s="319">
        <f>VLOOKUP(D80,[4]รายได้ผู้เยียมเยือนชาวต่างชาติ!$C$6:$N$82,6,FALSE)</f>
        <v>0.18</v>
      </c>
      <c r="BO80" s="319">
        <f t="shared" si="59"/>
        <v>32.14</v>
      </c>
      <c r="BP80" s="318">
        <f>VLOOKUP(D80,[4]รายได้ผู้เยียมเยือนชาวไทย!$C$6:$N$82,7,FALSE)</f>
        <v>32.01</v>
      </c>
      <c r="BQ80" s="318">
        <f>VLOOKUP(D80,[4]รายได้ผู้เยียมเยือนชาวต่างชาติ!$C$6:$N$82,7,FALSE)</f>
        <v>0.14000000000000001</v>
      </c>
      <c r="BR80" s="318">
        <f t="shared" si="60"/>
        <v>32.15</v>
      </c>
      <c r="BS80" s="319">
        <f>VLOOKUP(D80,[4]รายได้ผู้เยียมเยือนชาวไทย!$C$6:$N$82,8,FALSE)</f>
        <v>29.75</v>
      </c>
      <c r="BT80" s="319">
        <f>VLOOKUP(D80,[4]รายได้ผู้เยียมเยือนชาวต่างชาติ!$C$6:$N$82,8,FALSE)</f>
        <v>0.11</v>
      </c>
      <c r="BU80" s="319">
        <f t="shared" si="61"/>
        <v>29.86</v>
      </c>
      <c r="BV80" s="318">
        <f>VLOOKUP(D80,[4]รายได้ผู้เยียมเยือนชาวไทย!$C$6:$N$82,9,FALSE)</f>
        <v>23.55</v>
      </c>
      <c r="BW80" s="318">
        <f>VLOOKUP(D80,[4]รายได้ผู้เยียมเยือนชาวต่างชาติ!$C$6:$N$82,9,FALSE)</f>
        <v>0.22</v>
      </c>
      <c r="BX80" s="318">
        <f t="shared" si="62"/>
        <v>23.77</v>
      </c>
      <c r="BY80" s="319">
        <f>VLOOKUP(D80,[4]รายได้ผู้เยียมเยือนชาวไทย!$C$6:$N$82,10,FALSE)</f>
        <v>23.15</v>
      </c>
      <c r="BZ80" s="319">
        <f>VLOOKUP(D80,[4]รายได้ผู้เยียมเยือนชาวต่างชาติ!$C$6:$N$82,10,FALSE)</f>
        <v>0.12</v>
      </c>
      <c r="CA80" s="319">
        <f t="shared" si="63"/>
        <v>23.27</v>
      </c>
      <c r="CB80" s="318">
        <f>VLOOKUP(D80,[4]รายได้ผู้เยียมเยือนชาวไทย!$C$6:$N$82,11,FALSE)</f>
        <v>23.48</v>
      </c>
      <c r="CC80" s="318">
        <f>VLOOKUP(D80,[4]รายได้ผู้เยียมเยือนชาวต่างชาติ!$C$6:$N$82,11,FALSE)</f>
        <v>7.0000000000000007E-2</v>
      </c>
      <c r="CD80" s="318">
        <f t="shared" si="64"/>
        <v>23.55</v>
      </c>
      <c r="CE80" s="318">
        <f>VLOOKUP(D80,[4]รายได้ผู้เยียมเยือนชาวไทย!$C$6:$N$82,12,FALSE)</f>
        <v>22.14</v>
      </c>
      <c r="CF80" s="318">
        <f>VLOOKUP(D80,[4]รายได้ผู้เยียมเยือนชาวต่างชาติ!$C$6:$N$82,12,FALSE)</f>
        <v>0.14000000000000001</v>
      </c>
      <c r="CG80" s="318">
        <f t="shared" si="65"/>
        <v>22.28</v>
      </c>
      <c r="CH80" s="318">
        <f>VLOOKUP(D80,'[5]สถิติท่องเที่ยวฯ ส.ค. 60R2 '!$B$5:$X$88,20,FALSE)</f>
        <v>24.75</v>
      </c>
      <c r="CI80" s="318">
        <f>VLOOKUP(D80,'[5]สถิติท่องเที่ยวฯ ส.ค. 60R2 '!$B$5:$X$88,23,FALSE)</f>
        <v>0.16</v>
      </c>
      <c r="CJ80" s="318">
        <f t="shared" si="66"/>
        <v>24.91</v>
      </c>
      <c r="CK80" s="318">
        <f>VLOOKUP(D80,'[6]สถิติท่องเที่ยวฯ ก.ย. 60R1 '!$B$5:$W$88,20,FALSE)</f>
        <v>23.43</v>
      </c>
      <c r="CL80" s="318">
        <f>VLOOKUP(D80,'[6]สถิติท่องเที่ยวฯ ก.ย. 60R1 '!$B$5:$X$88,23,FALSE)</f>
        <v>0.09</v>
      </c>
      <c r="CM80" s="318">
        <f t="shared" si="67"/>
        <v>23.52</v>
      </c>
      <c r="CN80" s="320">
        <f t="shared" si="68"/>
        <v>360.39000000000004</v>
      </c>
      <c r="CO80" s="321">
        <f t="shared" si="69"/>
        <v>4.1048009705933604</v>
      </c>
    </row>
    <row r="81" spans="1:93" ht="41.25" customHeight="1">
      <c r="A81" s="300">
        <v>71</v>
      </c>
      <c r="B81" s="300" t="s">
        <v>197</v>
      </c>
      <c r="C81" s="322" t="s">
        <v>198</v>
      </c>
      <c r="D81" s="303" t="str">
        <f t="shared" si="37"/>
        <v>อ่างทอง</v>
      </c>
      <c r="E81" s="264" t="s">
        <v>82</v>
      </c>
      <c r="F81" s="304">
        <v>584.32000000000005</v>
      </c>
      <c r="G81" s="304">
        <v>733.4972830255341</v>
      </c>
      <c r="H81" s="304">
        <v>796.28812803170126</v>
      </c>
      <c r="I81" s="305">
        <v>859.41810458773489</v>
      </c>
      <c r="J81" s="306">
        <f t="shared" si="36"/>
        <v>0.25530066235202292</v>
      </c>
      <c r="K81" s="306">
        <f t="shared" si="36"/>
        <v>8.5604741093473574E-2</v>
      </c>
      <c r="L81" s="306">
        <f t="shared" si="36"/>
        <v>7.9280318685751319E-2</v>
      </c>
      <c r="M81" s="307">
        <f t="shared" si="38"/>
        <v>0.1400619073770826</v>
      </c>
      <c r="N81" s="306">
        <f t="shared" si="39"/>
        <v>0.1</v>
      </c>
      <c r="O81" s="305">
        <v>0</v>
      </c>
      <c r="P81" s="305">
        <v>0</v>
      </c>
      <c r="Q81" s="305">
        <v>0</v>
      </c>
      <c r="R81" s="306">
        <v>1.4999999999999999E-2</v>
      </c>
      <c r="S81" s="305"/>
      <c r="T81" s="306">
        <f t="shared" si="40"/>
        <v>0.115</v>
      </c>
      <c r="U81" s="308">
        <f>VLOOKUP(D81,[1]รายได้ชาวไทย!A$4:Z$87,26,FALSE)</f>
        <v>98.039999999999992</v>
      </c>
      <c r="V81" s="308">
        <f>VLOOKUP(D81,[1]รายได้ชาวต่างประเทศ!$A$4:$Z$87,26,FALSE)</f>
        <v>1.5800000000000003</v>
      </c>
      <c r="W81" s="308">
        <f t="shared" si="42"/>
        <v>99.61999999999999</v>
      </c>
      <c r="X81" s="308">
        <f>VLOOKUP(D81,[1]รายได้ชาวไทย!$A$4:$S$87,4,FALSE)</f>
        <v>225.88000000000002</v>
      </c>
      <c r="Y81" s="308">
        <f>VLOOKUP(D81,[1]รายได้ชาวต่างประเทศ!$A$4:$Z$87,4,FALSE)</f>
        <v>9.4599999999999991</v>
      </c>
      <c r="Z81" s="308">
        <f t="shared" si="43"/>
        <v>235.34000000000003</v>
      </c>
      <c r="AA81" s="308">
        <f>VLOOKUP(D81,[1]รายได้ชาวไทย!$A$4:$S$87,11,FALSE)</f>
        <v>181.23999999999998</v>
      </c>
      <c r="AB81" s="308">
        <f>VLOOKUP(D81,[1]รายได้ชาวต่างประเทศ!$A$4:$Z$87,11,FALSE)</f>
        <v>2</v>
      </c>
      <c r="AC81" s="308">
        <f t="shared" si="44"/>
        <v>183.23999999999998</v>
      </c>
      <c r="AD81" s="308">
        <f>VLOOKUP(D81,[1]รายได้ชาวไทย!$A$4:$S$87,18,FALSE)</f>
        <v>114.80000000000001</v>
      </c>
      <c r="AE81" s="308">
        <f>VLOOKUP(D81,[1]รายได้ชาวต่างประเทศ!$A$4:$Z$87,18,FALSE)</f>
        <v>8.0399999999999991</v>
      </c>
      <c r="AF81" s="308">
        <f t="shared" si="45"/>
        <v>122.84</v>
      </c>
      <c r="AG81" s="309">
        <f t="shared" si="46"/>
        <v>641.04000000000008</v>
      </c>
      <c r="AH81" s="310">
        <f>VLOOKUP(D81,[2]รายได้!$B$6:$Y$83,21,FALSE)</f>
        <v>116.3</v>
      </c>
      <c r="AI81" s="310">
        <f>VLOOKUP(D81,[2]รายได้!$B$6:$Y$83,24,FALSE)</f>
        <v>1.83</v>
      </c>
      <c r="AJ81" s="310">
        <f t="shared" si="47"/>
        <v>118.13</v>
      </c>
      <c r="AK81" s="311">
        <f>VLOOKUP(D81,[3]Revenue_59!$A$4:$C$85,3,FALSE)</f>
        <v>300.82000000000005</v>
      </c>
      <c r="AL81" s="311">
        <f>VLOOKUP(D81,[3]Revenue_59!$A$4:$F$86,6,FALSE)</f>
        <v>12.04</v>
      </c>
      <c r="AM81" s="311">
        <f t="shared" si="48"/>
        <v>312.86000000000007</v>
      </c>
      <c r="AN81" s="310">
        <f>VLOOKUP(D81,[3]Revenue_59!$A$4:$L$86,9,FALSE)</f>
        <v>191.57</v>
      </c>
      <c r="AO81" s="310">
        <f>VLOOKUP(D81,[3]Revenue_59!$A$4:$L$86,12,FALSE)</f>
        <v>2.09</v>
      </c>
      <c r="AP81" s="310">
        <f t="shared" si="49"/>
        <v>193.66</v>
      </c>
      <c r="AQ81" s="311">
        <f>VLOOKUP(D81,[3]Revenue_59!$A$4:$R$86,15,FALSE)</f>
        <v>149.85999999999999</v>
      </c>
      <c r="AR81" s="311">
        <f>VLOOKUP(D81,[3]Revenue_59!$A$4:$R$86,18,FALSE)</f>
        <v>10.729999999999999</v>
      </c>
      <c r="AS81" s="311">
        <f t="shared" si="50"/>
        <v>160.58999999999997</v>
      </c>
      <c r="AT81" s="312">
        <f t="shared" si="51"/>
        <v>785.24</v>
      </c>
      <c r="AU81" s="313">
        <f t="shared" si="41"/>
        <v>22.494696118806925</v>
      </c>
      <c r="AV81" s="314">
        <f>VLOOKUP(D81,[3]Revenue_59!$A$4:$X$85,21,FALSE)</f>
        <v>148.49</v>
      </c>
      <c r="AW81" s="314">
        <f>VLOOKUP(D81,[3]Revenue_59!$A$4:$X$85,24,FALSE)</f>
        <v>2.7600000000000002</v>
      </c>
      <c r="AX81" s="314">
        <f t="shared" si="52"/>
        <v>151.25</v>
      </c>
      <c r="AY81" s="315">
        <f>VLOOKUP(D81,[3]Revenue_59!$A$4:$F$86,2,FALSE)</f>
        <v>304.39</v>
      </c>
      <c r="AZ81" s="315">
        <f>VLOOKUP(D81,[3]Revenue_59!$A$4:$F$86,5,FALSE)</f>
        <v>12.120000000000001</v>
      </c>
      <c r="BA81" s="315">
        <f t="shared" si="53"/>
        <v>316.51</v>
      </c>
      <c r="BB81" s="314">
        <f>VLOOKUP(D81,[3]Revenue_59!$A$4:$K$85,8,FALSE)</f>
        <v>202.14999999999998</v>
      </c>
      <c r="BC81" s="314">
        <f>VLOOKUP(D81,[3]Revenue_59!$A$4:$K$85,11,FALSE)</f>
        <v>2.2000000000000002</v>
      </c>
      <c r="BD81" s="314">
        <f t="shared" si="54"/>
        <v>204.34999999999997</v>
      </c>
      <c r="BE81" s="315">
        <f>VLOOKUP(D81,[3]Revenue_59!$A$4:$Q$85,14,FALSE)</f>
        <v>163.19000000000003</v>
      </c>
      <c r="BF81" s="315">
        <f>VLOOKUP(D81,[3]Revenue_59!$A$4:$Q$85,17,FALSE)</f>
        <v>11.709999999999999</v>
      </c>
      <c r="BG81" s="315">
        <f t="shared" si="55"/>
        <v>174.90000000000003</v>
      </c>
      <c r="BH81" s="316">
        <f t="shared" si="56"/>
        <v>847.01</v>
      </c>
      <c r="BI81" s="317">
        <f t="shared" si="57"/>
        <v>7.8663847995517271</v>
      </c>
      <c r="BJ81" s="318">
        <f>VLOOKUP(D81,[4]รายได้ผู้เยียมเยือนชาวไทย!$C$6:$G$82,3,FALSE)</f>
        <v>148.70000000000002</v>
      </c>
      <c r="BK81" s="318">
        <f>VLOOKUP(D81,[4]รายได้ผู้เยียมเยือนชาวต่างชาติ!$C$6:$G$82,3,FALSE)</f>
        <v>2.8100000000000005</v>
      </c>
      <c r="BL81" s="318">
        <f t="shared" si="58"/>
        <v>151.51000000000002</v>
      </c>
      <c r="BM81" s="319">
        <f>VLOOKUP(D81,[4]รายได้ผู้เยียมเยือนชาวไทย!$C$6:$N$82,6,FALSE)</f>
        <v>109.15</v>
      </c>
      <c r="BN81" s="319">
        <f>VLOOKUP(D81,[4]รายได้ผู้เยียมเยือนชาวต่างชาติ!$C$6:$N$82,6,FALSE)</f>
        <v>4.5199999999999996</v>
      </c>
      <c r="BO81" s="319">
        <f t="shared" si="59"/>
        <v>113.67</v>
      </c>
      <c r="BP81" s="318">
        <f>VLOOKUP(D81,[4]รายได้ผู้เยียมเยือนชาวไทย!$C$6:$N$82,7,FALSE)</f>
        <v>109.52</v>
      </c>
      <c r="BQ81" s="318">
        <f>VLOOKUP(D81,[4]รายได้ผู้เยียมเยือนชาวต่างชาติ!$C$6:$N$82,7,FALSE)</f>
        <v>3.87</v>
      </c>
      <c r="BR81" s="318">
        <f t="shared" si="60"/>
        <v>113.39</v>
      </c>
      <c r="BS81" s="319">
        <f>VLOOKUP(D81,[4]รายได้ผู้เยียมเยือนชาวไทย!$C$6:$N$82,8,FALSE)</f>
        <v>107.53</v>
      </c>
      <c r="BT81" s="319">
        <f>VLOOKUP(D81,[4]รายได้ผู้เยียมเยือนชาวต่างชาติ!$C$6:$N$82,8,FALSE)</f>
        <v>4.62</v>
      </c>
      <c r="BU81" s="319">
        <f t="shared" si="61"/>
        <v>112.15</v>
      </c>
      <c r="BV81" s="318">
        <f>VLOOKUP(D81,[4]รายได้ผู้เยียมเยือนชาวไทย!$C$6:$N$82,9,FALSE)</f>
        <v>70.62</v>
      </c>
      <c r="BW81" s="318">
        <f>VLOOKUP(D81,[4]รายได้ผู้เยียมเยือนชาวต่างชาติ!$C$6:$N$82,9,FALSE)</f>
        <v>0.9</v>
      </c>
      <c r="BX81" s="318">
        <f t="shared" si="62"/>
        <v>71.52000000000001</v>
      </c>
      <c r="BY81" s="319">
        <f>VLOOKUP(D81,[4]รายได้ผู้เยียมเยือนชาวไทย!$C$6:$N$82,10,FALSE)</f>
        <v>72.38</v>
      </c>
      <c r="BZ81" s="319">
        <f>VLOOKUP(D81,[4]รายได้ผู้เยียมเยือนชาวต่างชาติ!$C$6:$N$82,10,FALSE)</f>
        <v>0.61</v>
      </c>
      <c r="CA81" s="319">
        <f t="shared" si="63"/>
        <v>72.989999999999995</v>
      </c>
      <c r="CB81" s="318">
        <f>VLOOKUP(D81,[4]รายได้ผู้เยียมเยือนชาวไทย!$C$6:$N$82,11,FALSE)</f>
        <v>72.37</v>
      </c>
      <c r="CC81" s="318">
        <f>VLOOKUP(D81,[4]รายได้ผู้เยียมเยือนชาวต่างชาติ!$C$6:$N$82,11,FALSE)</f>
        <v>0.91</v>
      </c>
      <c r="CD81" s="318">
        <f t="shared" si="64"/>
        <v>73.28</v>
      </c>
      <c r="CE81" s="318">
        <f>VLOOKUP(D81,[4]รายได้ผู้เยียมเยือนชาวไทย!$C$6:$N$82,12,FALSE)</f>
        <v>60.13</v>
      </c>
      <c r="CF81" s="318">
        <f>VLOOKUP(D81,[4]รายได้ผู้เยียมเยือนชาวต่างชาติ!$C$6:$N$82,12,FALSE)</f>
        <v>6.48</v>
      </c>
      <c r="CG81" s="318">
        <f t="shared" si="65"/>
        <v>66.61</v>
      </c>
      <c r="CH81" s="318">
        <f>VLOOKUP(D81,'[5]สถิติท่องเที่ยวฯ ส.ค. 60R2 '!$B$5:$X$88,20,FALSE)</f>
        <v>52.84</v>
      </c>
      <c r="CI81" s="318">
        <f>VLOOKUP(D81,'[5]สถิติท่องเที่ยวฯ ส.ค. 60R2 '!$B$5:$X$88,23,FALSE)</f>
        <v>2.2999999999999998</v>
      </c>
      <c r="CJ81" s="318">
        <f t="shared" si="66"/>
        <v>55.14</v>
      </c>
      <c r="CK81" s="318">
        <f>VLOOKUP(D81,'[6]สถิติท่องเที่ยวฯ ก.ย. 60R1 '!$B$5:$W$88,20,FALSE)</f>
        <v>64.709999999999994</v>
      </c>
      <c r="CL81" s="318">
        <f>VLOOKUP(D81,'[6]สถิติท่องเที่ยวฯ ก.ย. 60R1 '!$B$5:$X$88,23,FALSE)</f>
        <v>3.8</v>
      </c>
      <c r="CM81" s="318">
        <f t="shared" si="67"/>
        <v>68.509999999999991</v>
      </c>
      <c r="CN81" s="320">
        <f t="shared" si="68"/>
        <v>898.77</v>
      </c>
      <c r="CO81" s="321">
        <f t="shared" si="69"/>
        <v>6.110907781490182</v>
      </c>
    </row>
    <row r="82" spans="1:93" ht="41.25" customHeight="1">
      <c r="A82" s="300">
        <v>72</v>
      </c>
      <c r="B82" s="300" t="s">
        <v>199</v>
      </c>
      <c r="C82" s="322" t="s">
        <v>200</v>
      </c>
      <c r="D82" s="303" t="str">
        <f t="shared" si="37"/>
        <v>อำนาจเจริญ</v>
      </c>
      <c r="E82" s="264" t="s">
        <v>148</v>
      </c>
      <c r="F82" s="304">
        <v>333.93000000000006</v>
      </c>
      <c r="G82" s="304">
        <v>346.98823450125411</v>
      </c>
      <c r="H82" s="304">
        <v>376.01531956397213</v>
      </c>
      <c r="I82" s="305">
        <v>394.01935467153021</v>
      </c>
      <c r="J82" s="306">
        <f t="shared" si="36"/>
        <v>3.9104706079879155E-2</v>
      </c>
      <c r="K82" s="306">
        <f t="shared" si="36"/>
        <v>8.3654378380985425E-2</v>
      </c>
      <c r="L82" s="306">
        <f t="shared" si="36"/>
        <v>4.7881121249090552E-2</v>
      </c>
      <c r="M82" s="307">
        <f t="shared" si="38"/>
        <v>5.6880068569985044E-2</v>
      </c>
      <c r="N82" s="306">
        <f t="shared" si="39"/>
        <v>5.6880068569985044E-2</v>
      </c>
      <c r="O82" s="305">
        <v>0</v>
      </c>
      <c r="P82" s="305">
        <v>0</v>
      </c>
      <c r="Q82" s="305">
        <v>0</v>
      </c>
      <c r="R82" s="305">
        <v>0</v>
      </c>
      <c r="S82" s="305"/>
      <c r="T82" s="306">
        <f t="shared" si="40"/>
        <v>5.6880068569985044E-2</v>
      </c>
      <c r="U82" s="308">
        <f>VLOOKUP(D82,[1]รายได้ชาวไทย!A$4:Z$87,26,FALSE)</f>
        <v>139.46</v>
      </c>
      <c r="V82" s="308">
        <f>VLOOKUP(D82,[1]รายได้ชาวต่างประเทศ!$A$4:$Z$87,26,FALSE)</f>
        <v>8.7000000000000011</v>
      </c>
      <c r="W82" s="308">
        <f t="shared" si="42"/>
        <v>148.16</v>
      </c>
      <c r="X82" s="308">
        <f>VLOOKUP(D82,[1]รายได้ชาวไทย!$A$4:$S$87,4,FALSE)</f>
        <v>70.7</v>
      </c>
      <c r="Y82" s="308">
        <f>VLOOKUP(D82,[1]รายได้ชาวต่างประเทศ!$A$4:$Z$87,4,FALSE)</f>
        <v>3.6999999999999997</v>
      </c>
      <c r="Z82" s="308">
        <f t="shared" si="43"/>
        <v>74.400000000000006</v>
      </c>
      <c r="AA82" s="308">
        <f>VLOOKUP(D82,[1]รายได้ชาวไทย!$A$4:$S$87,11,FALSE)</f>
        <v>71.240000000000009</v>
      </c>
      <c r="AB82" s="308">
        <f>VLOOKUP(D82,[1]รายได้ชาวต่างประเทศ!$A$4:$Z$87,11,FALSE)</f>
        <v>5.31</v>
      </c>
      <c r="AC82" s="308">
        <f t="shared" si="44"/>
        <v>76.550000000000011</v>
      </c>
      <c r="AD82" s="308">
        <f>VLOOKUP(D82,[1]รายได้ชาวไทย!$A$4:$S$87,18,FALSE)</f>
        <v>42.75</v>
      </c>
      <c r="AE82" s="308">
        <f>VLOOKUP(D82,[1]รายได้ชาวต่างประเทศ!$A$4:$Z$87,18,FALSE)</f>
        <v>4.9700000000000006</v>
      </c>
      <c r="AF82" s="308">
        <f t="shared" si="45"/>
        <v>47.72</v>
      </c>
      <c r="AG82" s="309">
        <f t="shared" si="46"/>
        <v>346.83000000000004</v>
      </c>
      <c r="AH82" s="310">
        <f>VLOOKUP(D82,[2]รายได้!$B$6:$Y$83,21,FALSE)</f>
        <v>147.66000000000003</v>
      </c>
      <c r="AI82" s="310">
        <f>VLOOKUP(D82,[2]รายได้!$B$6:$Y$83,24,FALSE)</f>
        <v>9.120000000000001</v>
      </c>
      <c r="AJ82" s="310">
        <f t="shared" si="47"/>
        <v>156.78000000000003</v>
      </c>
      <c r="AK82" s="311">
        <f>VLOOKUP(D82,[3]Revenue_59!$A$4:$C$85,3,FALSE)</f>
        <v>74.88</v>
      </c>
      <c r="AL82" s="311">
        <f>VLOOKUP(D82,[3]Revenue_59!$A$4:$F$86,6,FALSE)</f>
        <v>3.7900000000000005</v>
      </c>
      <c r="AM82" s="311">
        <f t="shared" si="48"/>
        <v>78.67</v>
      </c>
      <c r="AN82" s="310">
        <f>VLOOKUP(D82,[3]Revenue_59!$A$4:$L$86,9,FALSE)</f>
        <v>73.410000000000011</v>
      </c>
      <c r="AO82" s="310">
        <f>VLOOKUP(D82,[3]Revenue_59!$A$4:$L$86,12,FALSE)</f>
        <v>5.7999999999999989</v>
      </c>
      <c r="AP82" s="310">
        <f t="shared" si="49"/>
        <v>79.210000000000008</v>
      </c>
      <c r="AQ82" s="311">
        <f>VLOOKUP(D82,[3]Revenue_59!$A$4:$R$86,15,FALSE)</f>
        <v>46.060000000000009</v>
      </c>
      <c r="AR82" s="311">
        <f>VLOOKUP(D82,[3]Revenue_59!$A$4:$R$86,18,FALSE)</f>
        <v>5.34</v>
      </c>
      <c r="AS82" s="311">
        <f t="shared" si="50"/>
        <v>51.400000000000006</v>
      </c>
      <c r="AT82" s="312">
        <f t="shared" si="51"/>
        <v>366.06000000000006</v>
      </c>
      <c r="AU82" s="313">
        <f t="shared" si="41"/>
        <v>5.5445030706686316</v>
      </c>
      <c r="AV82" s="314">
        <f>VLOOKUP(D82,[3]Revenue_59!$A$4:$X$85,21,FALSE)</f>
        <v>153.65</v>
      </c>
      <c r="AW82" s="314">
        <f>VLOOKUP(D82,[3]Revenue_59!$A$4:$X$85,24,FALSE)</f>
        <v>9.4600000000000009</v>
      </c>
      <c r="AX82" s="314">
        <f t="shared" si="52"/>
        <v>163.11000000000001</v>
      </c>
      <c r="AY82" s="315">
        <f>VLOOKUP(D82,[3]Revenue_59!$A$4:$F$86,2,FALSE)</f>
        <v>78.550000000000011</v>
      </c>
      <c r="AZ82" s="315">
        <f>VLOOKUP(D82,[3]Revenue_59!$A$4:$F$86,5,FALSE)</f>
        <v>3.99</v>
      </c>
      <c r="BA82" s="315">
        <f t="shared" si="53"/>
        <v>82.54</v>
      </c>
      <c r="BB82" s="314">
        <f>VLOOKUP(D82,[3]Revenue_59!$A$4:$K$85,8,FALSE)</f>
        <v>76.690000000000012</v>
      </c>
      <c r="BC82" s="314">
        <f>VLOOKUP(D82,[3]Revenue_59!$A$4:$K$85,11,FALSE)</f>
        <v>6.04</v>
      </c>
      <c r="BD82" s="314">
        <f t="shared" si="54"/>
        <v>82.730000000000018</v>
      </c>
      <c r="BE82" s="315">
        <f>VLOOKUP(D82,[3]Revenue_59!$A$4:$Q$85,14,FALSE)</f>
        <v>48.54</v>
      </c>
      <c r="BF82" s="315">
        <f>VLOOKUP(D82,[3]Revenue_59!$A$4:$Q$85,17,FALSE)</f>
        <v>5.71</v>
      </c>
      <c r="BG82" s="315">
        <f t="shared" si="55"/>
        <v>54.25</v>
      </c>
      <c r="BH82" s="316">
        <f t="shared" si="56"/>
        <v>382.63000000000005</v>
      </c>
      <c r="BI82" s="317">
        <f t="shared" si="57"/>
        <v>4.5265803420204307</v>
      </c>
      <c r="BJ82" s="318">
        <f>VLOOKUP(D82,[4]รายได้ผู้เยียมเยือนชาวไทย!$C$6:$G$82,3,FALSE)</f>
        <v>154.13000000000002</v>
      </c>
      <c r="BK82" s="318">
        <f>VLOOKUP(D82,[4]รายได้ผู้เยียมเยือนชาวต่างชาติ!$C$6:$G$82,3,FALSE)</f>
        <v>9.6</v>
      </c>
      <c r="BL82" s="318">
        <f t="shared" si="58"/>
        <v>163.73000000000002</v>
      </c>
      <c r="BM82" s="319">
        <f>VLOOKUP(D82,[4]รายได้ผู้เยียมเยือนชาวไทย!$C$6:$N$82,6,FALSE)</f>
        <v>26.59</v>
      </c>
      <c r="BN82" s="319">
        <f>VLOOKUP(D82,[4]รายได้ผู้เยียมเยือนชาวต่างชาติ!$C$6:$N$82,6,FALSE)</f>
        <v>1.62</v>
      </c>
      <c r="BO82" s="319">
        <f t="shared" si="59"/>
        <v>28.21</v>
      </c>
      <c r="BP82" s="318">
        <f>VLOOKUP(D82,[4]รายได้ผู้เยียมเยือนชาวไทย!$C$6:$N$82,7,FALSE)</f>
        <v>28.08</v>
      </c>
      <c r="BQ82" s="318">
        <f>VLOOKUP(D82,[4]รายได้ผู้เยียมเยือนชาวต่างชาติ!$C$6:$N$82,7,FALSE)</f>
        <v>1.52</v>
      </c>
      <c r="BR82" s="318">
        <f t="shared" si="60"/>
        <v>29.599999999999998</v>
      </c>
      <c r="BS82" s="319">
        <f>VLOOKUP(D82,[4]รายได้ผู้เยียมเยือนชาวไทย!$C$6:$N$82,8,FALSE)</f>
        <v>29.79</v>
      </c>
      <c r="BT82" s="319">
        <f>VLOOKUP(D82,[4]รายได้ผู้เยียมเยือนชาวต่างชาติ!$C$6:$N$82,8,FALSE)</f>
        <v>1.2</v>
      </c>
      <c r="BU82" s="319">
        <f t="shared" si="61"/>
        <v>30.99</v>
      </c>
      <c r="BV82" s="318">
        <f>VLOOKUP(D82,[4]รายได้ผู้เยียมเยือนชาวไทย!$C$6:$N$82,9,FALSE)</f>
        <v>28.15</v>
      </c>
      <c r="BW82" s="318">
        <f>VLOOKUP(D82,[4]รายได้ผู้เยียมเยือนชาวต่างชาติ!$C$6:$N$82,9,FALSE)</f>
        <v>2.4300000000000002</v>
      </c>
      <c r="BX82" s="318">
        <f t="shared" si="62"/>
        <v>30.58</v>
      </c>
      <c r="BY82" s="319">
        <f>VLOOKUP(D82,[4]รายได้ผู้เยียมเยือนชาวไทย!$C$6:$N$82,10,FALSE)</f>
        <v>26.08</v>
      </c>
      <c r="BZ82" s="319">
        <f>VLOOKUP(D82,[4]รายได้ผู้เยียมเยือนชาวต่างชาติ!$C$6:$N$82,10,FALSE)</f>
        <v>2.0499999999999998</v>
      </c>
      <c r="CA82" s="319">
        <f t="shared" si="63"/>
        <v>28.13</v>
      </c>
      <c r="CB82" s="318">
        <f>VLOOKUP(D82,[4]รายได้ผู้เยียมเยือนชาวไทย!$C$6:$N$82,11,FALSE)</f>
        <v>24.8</v>
      </c>
      <c r="CC82" s="318">
        <f>VLOOKUP(D82,[4]รายได้ผู้เยียมเยือนชาวต่างชาติ!$C$6:$N$82,11,FALSE)</f>
        <v>1.73</v>
      </c>
      <c r="CD82" s="318">
        <f t="shared" si="64"/>
        <v>26.53</v>
      </c>
      <c r="CE82" s="318">
        <f>VLOOKUP(D82,[4]รายได้ผู้เยียมเยือนชาวไทย!$C$6:$N$82,12,FALSE)</f>
        <v>17.09</v>
      </c>
      <c r="CF82" s="318">
        <f>VLOOKUP(D82,[4]รายได้ผู้เยียมเยือนชาวต่างชาติ!$C$6:$N$82,12,FALSE)</f>
        <v>1.96</v>
      </c>
      <c r="CG82" s="318">
        <f t="shared" si="65"/>
        <v>19.05</v>
      </c>
      <c r="CH82" s="318">
        <f>VLOOKUP(D82,'[5]สถิติท่องเที่ยวฯ ส.ค. 60R2 '!$B$5:$X$88,20,FALSE)</f>
        <v>15.51</v>
      </c>
      <c r="CI82" s="318">
        <f>VLOOKUP(D82,'[5]สถิติท่องเที่ยวฯ ส.ค. 60R2 '!$B$5:$X$88,23,FALSE)</f>
        <v>1.86</v>
      </c>
      <c r="CJ82" s="318">
        <f t="shared" si="66"/>
        <v>17.37</v>
      </c>
      <c r="CK82" s="318">
        <f>VLOOKUP(D82,'[6]สถิติท่องเที่ยวฯ ก.ย. 60R1 '!$B$5:$W$88,20,FALSE)</f>
        <v>17.98</v>
      </c>
      <c r="CL82" s="318">
        <f>VLOOKUP(D82,'[6]สถิติท่องเที่ยวฯ ก.ย. 60R1 '!$B$5:$X$88,23,FALSE)</f>
        <v>2.14</v>
      </c>
      <c r="CM82" s="318">
        <f t="shared" si="67"/>
        <v>20.12</v>
      </c>
      <c r="CN82" s="320">
        <f t="shared" si="68"/>
        <v>394.31</v>
      </c>
      <c r="CO82" s="321">
        <f t="shared" si="69"/>
        <v>3.0525573007866473</v>
      </c>
    </row>
    <row r="83" spans="1:93" ht="41.25" customHeight="1">
      <c r="A83" s="300">
        <v>73</v>
      </c>
      <c r="B83" s="300" t="s">
        <v>201</v>
      </c>
      <c r="C83" s="322" t="s">
        <v>202</v>
      </c>
      <c r="D83" s="303" t="str">
        <f t="shared" si="37"/>
        <v>อุดรธานี</v>
      </c>
      <c r="E83" s="264" t="s">
        <v>53</v>
      </c>
      <c r="F83" s="304">
        <v>7023.329999999999</v>
      </c>
      <c r="G83" s="304">
        <v>7562.6683533248106</v>
      </c>
      <c r="H83" s="304">
        <v>8171.1169982411748</v>
      </c>
      <c r="I83" s="305">
        <v>8555.5243166850796</v>
      </c>
      <c r="J83" s="306">
        <f t="shared" si="36"/>
        <v>7.6792398096744943E-2</v>
      </c>
      <c r="K83" s="306">
        <f t="shared" si="36"/>
        <v>8.0454228122917637E-2</v>
      </c>
      <c r="L83" s="306">
        <f t="shared" si="36"/>
        <v>4.7044647448647246E-2</v>
      </c>
      <c r="M83" s="307">
        <f t="shared" si="38"/>
        <v>6.809709122276994E-2</v>
      </c>
      <c r="N83" s="306">
        <f t="shared" si="39"/>
        <v>6.809709122276994E-2</v>
      </c>
      <c r="O83" s="305">
        <v>0</v>
      </c>
      <c r="P83" s="305">
        <v>0</v>
      </c>
      <c r="Q83" s="305">
        <v>0</v>
      </c>
      <c r="R83" s="306">
        <v>1.4999999999999999E-2</v>
      </c>
      <c r="S83" s="305"/>
      <c r="T83" s="306">
        <f t="shared" si="40"/>
        <v>8.3097091222769939E-2</v>
      </c>
      <c r="U83" s="308">
        <f>VLOOKUP(D83,[1]รายได้ชาวไทย!A$4:Z$87,26,FALSE)</f>
        <v>2139.58</v>
      </c>
      <c r="V83" s="308">
        <f>VLOOKUP(D83,[1]รายได้ชาวต่างประเทศ!$A$4:$Z$87,26,FALSE)</f>
        <v>93.100000000000009</v>
      </c>
      <c r="W83" s="308">
        <f t="shared" si="42"/>
        <v>2232.6799999999998</v>
      </c>
      <c r="X83" s="308">
        <f>VLOOKUP(D83,[1]รายได้ชาวไทย!$A$4:$S$87,4,FALSE)</f>
        <v>1242.0599999999997</v>
      </c>
      <c r="Y83" s="308">
        <f>VLOOKUP(D83,[1]รายได้ชาวต่างประเทศ!$A$4:$Z$87,4,FALSE)</f>
        <v>152.62</v>
      </c>
      <c r="Z83" s="308">
        <f t="shared" si="43"/>
        <v>1394.6799999999998</v>
      </c>
      <c r="AA83" s="308">
        <f>VLOOKUP(D83,[1]รายได้ชาวไทย!$A$4:$S$87,11,FALSE)</f>
        <v>1592.6799999999998</v>
      </c>
      <c r="AB83" s="308">
        <f>VLOOKUP(D83,[1]รายได้ชาวต่างประเทศ!$A$4:$Z$87,11,FALSE)</f>
        <v>116.37</v>
      </c>
      <c r="AC83" s="308">
        <f t="shared" si="44"/>
        <v>1709.0499999999997</v>
      </c>
      <c r="AD83" s="308">
        <f>VLOOKUP(D83,[1]รายได้ชาวไทย!$A$4:$S$87,18,FALSE)</f>
        <v>2017.18</v>
      </c>
      <c r="AE83" s="308">
        <f>VLOOKUP(D83,[1]รายได้ชาวต่างประเทศ!$A$4:$Z$87,18,FALSE)</f>
        <v>105.4</v>
      </c>
      <c r="AF83" s="308">
        <f t="shared" si="45"/>
        <v>2122.58</v>
      </c>
      <c r="AG83" s="309">
        <f t="shared" si="46"/>
        <v>7458.99</v>
      </c>
      <c r="AH83" s="310">
        <f>VLOOKUP(D83,[2]รายได้!$B$6:$Y$83,21,FALSE)</f>
        <v>2134.1799999999994</v>
      </c>
      <c r="AI83" s="310">
        <f>VLOOKUP(D83,[2]รายได้!$B$6:$Y$83,24,FALSE)</f>
        <v>92.88</v>
      </c>
      <c r="AJ83" s="310">
        <f t="shared" si="47"/>
        <v>2227.0599999999995</v>
      </c>
      <c r="AK83" s="311">
        <f>VLOOKUP(D83,[3]Revenue_59!$A$4:$C$85,3,FALSE)</f>
        <v>1322.35</v>
      </c>
      <c r="AL83" s="311">
        <f>VLOOKUP(D83,[3]Revenue_59!$A$4:$F$86,6,FALSE)</f>
        <v>156.73999999999998</v>
      </c>
      <c r="AM83" s="311">
        <f t="shared" si="48"/>
        <v>1479.09</v>
      </c>
      <c r="AN83" s="310">
        <f>VLOOKUP(D83,[3]Revenue_59!$A$4:$L$86,9,FALSE)</f>
        <v>1803.5699999999997</v>
      </c>
      <c r="AO83" s="310">
        <f>VLOOKUP(D83,[3]Revenue_59!$A$4:$L$86,12,FALSE)</f>
        <v>122.86</v>
      </c>
      <c r="AP83" s="310">
        <f t="shared" si="49"/>
        <v>1926.4299999999996</v>
      </c>
      <c r="AQ83" s="311">
        <f>VLOOKUP(D83,[3]Revenue_59!$A$4:$R$86,15,FALSE)</f>
        <v>2225.17</v>
      </c>
      <c r="AR83" s="311">
        <f>VLOOKUP(D83,[3]Revenue_59!$A$4:$R$86,18,FALSE)</f>
        <v>112.58</v>
      </c>
      <c r="AS83" s="311">
        <f t="shared" si="50"/>
        <v>2337.75</v>
      </c>
      <c r="AT83" s="312">
        <f t="shared" si="51"/>
        <v>7970.329999999999</v>
      </c>
      <c r="AU83" s="313">
        <f t="shared" si="41"/>
        <v>6.8553517299258919</v>
      </c>
      <c r="AV83" s="314">
        <f>VLOOKUP(D83,[3]Revenue_59!$A$4:$X$85,21,FALSE)</f>
        <v>2243.67</v>
      </c>
      <c r="AW83" s="314">
        <f>VLOOKUP(D83,[3]Revenue_59!$A$4:$X$85,24,FALSE)</f>
        <v>97.76</v>
      </c>
      <c r="AX83" s="314">
        <f t="shared" si="52"/>
        <v>2341.4300000000003</v>
      </c>
      <c r="AY83" s="315">
        <f>VLOOKUP(D83,[3]Revenue_59!$A$4:$F$86,2,FALSE)</f>
        <v>1409.24</v>
      </c>
      <c r="AZ83" s="315">
        <f>VLOOKUP(D83,[3]Revenue_59!$A$4:$F$86,5,FALSE)</f>
        <v>160.60000000000002</v>
      </c>
      <c r="BA83" s="315">
        <f t="shared" si="53"/>
        <v>1569.8400000000001</v>
      </c>
      <c r="BB83" s="314">
        <f>VLOOKUP(D83,[3]Revenue_59!$A$4:$K$85,8,FALSE)</f>
        <v>1911.86</v>
      </c>
      <c r="BC83" s="314">
        <f>VLOOKUP(D83,[3]Revenue_59!$A$4:$K$85,11,FALSE)</f>
        <v>128.75</v>
      </c>
      <c r="BD83" s="314">
        <f t="shared" si="54"/>
        <v>2040.61</v>
      </c>
      <c r="BE83" s="315">
        <f>VLOOKUP(D83,[3]Revenue_59!$A$4:$Q$85,14,FALSE)</f>
        <v>2353.0100000000002</v>
      </c>
      <c r="BF83" s="315">
        <f>VLOOKUP(D83,[3]Revenue_59!$A$4:$Q$85,17,FALSE)</f>
        <v>119.4</v>
      </c>
      <c r="BG83" s="315">
        <f t="shared" si="55"/>
        <v>2472.4100000000003</v>
      </c>
      <c r="BH83" s="316">
        <f t="shared" si="56"/>
        <v>8424.2900000000009</v>
      </c>
      <c r="BI83" s="317">
        <f t="shared" si="57"/>
        <v>5.6956236441904151</v>
      </c>
      <c r="BJ83" s="318">
        <f>VLOOKUP(D83,[4]รายได้ผู้เยียมเยือนชาวไทย!$C$6:$G$82,3,FALSE)</f>
        <v>2373.5</v>
      </c>
      <c r="BK83" s="318">
        <f>VLOOKUP(D83,[4]รายได้ผู้เยียมเยือนชาวต่างชาติ!$C$6:$G$82,3,FALSE)</f>
        <v>102.05000000000001</v>
      </c>
      <c r="BL83" s="318">
        <f t="shared" si="58"/>
        <v>2475.5500000000002</v>
      </c>
      <c r="BM83" s="319">
        <f>VLOOKUP(D83,[4]รายได้ผู้เยียมเยือนชาวไทย!$C$6:$N$82,6,FALSE)</f>
        <v>510.72</v>
      </c>
      <c r="BN83" s="319">
        <f>VLOOKUP(D83,[4]รายได้ผู้เยียมเยือนชาวต่างชาติ!$C$6:$N$82,6,FALSE)</f>
        <v>59.77</v>
      </c>
      <c r="BO83" s="319">
        <f t="shared" si="59"/>
        <v>570.49</v>
      </c>
      <c r="BP83" s="318">
        <f>VLOOKUP(D83,[4]รายได้ผู้เยียมเยือนชาวไทย!$C$6:$N$82,7,FALSE)</f>
        <v>514.70000000000005</v>
      </c>
      <c r="BQ83" s="318">
        <f>VLOOKUP(D83,[4]รายได้ผู้เยียมเยือนชาวต่างชาติ!$C$6:$N$82,7,FALSE)</f>
        <v>58.87</v>
      </c>
      <c r="BR83" s="318">
        <f t="shared" si="60"/>
        <v>573.57000000000005</v>
      </c>
      <c r="BS83" s="319">
        <f>VLOOKUP(D83,[4]รายได้ผู้เยียมเยือนชาวไทย!$C$6:$N$82,8,FALSE)</f>
        <v>502.52</v>
      </c>
      <c r="BT83" s="319">
        <f>VLOOKUP(D83,[4]รายได้ผู้เยียมเยือนชาวต่างชาติ!$C$6:$N$82,8,FALSE)</f>
        <v>57.24</v>
      </c>
      <c r="BU83" s="319">
        <f t="shared" si="61"/>
        <v>559.76</v>
      </c>
      <c r="BV83" s="318">
        <f>VLOOKUP(D83,[4]รายได้ผู้เยียมเยือนชาวไทย!$C$6:$N$82,9,FALSE)</f>
        <v>715.13</v>
      </c>
      <c r="BW83" s="318">
        <f>VLOOKUP(D83,[4]รายได้ผู้เยียมเยือนชาวต่างชาติ!$C$6:$N$82,9,FALSE)</f>
        <v>50.56</v>
      </c>
      <c r="BX83" s="318">
        <f t="shared" si="62"/>
        <v>765.69</v>
      </c>
      <c r="BY83" s="319">
        <f>VLOOKUP(D83,[4]รายได้ผู้เยียมเยือนชาวไทย!$C$6:$N$82,10,FALSE)</f>
        <v>707.31</v>
      </c>
      <c r="BZ83" s="319">
        <f>VLOOKUP(D83,[4]รายได้ผู้เยียมเยือนชาวต่างชาติ!$C$6:$N$82,10,FALSE)</f>
        <v>43.11</v>
      </c>
      <c r="CA83" s="319">
        <f t="shared" si="63"/>
        <v>750.42</v>
      </c>
      <c r="CB83" s="318">
        <f>VLOOKUP(D83,[4]รายได้ผู้เยียมเยือนชาวไทย!$C$6:$N$82,11,FALSE)</f>
        <v>649.6</v>
      </c>
      <c r="CC83" s="318">
        <f>VLOOKUP(D83,[4]รายได้ผู้เยียมเยือนชาวต่างชาติ!$C$6:$N$82,11,FALSE)</f>
        <v>43.82</v>
      </c>
      <c r="CD83" s="318">
        <f t="shared" si="64"/>
        <v>693.42000000000007</v>
      </c>
      <c r="CE83" s="318">
        <f>VLOOKUP(D83,[4]รายได้ผู้เยียมเยือนชาวไทย!$C$6:$N$82,12,FALSE)</f>
        <v>842.08</v>
      </c>
      <c r="CF83" s="318">
        <f>VLOOKUP(D83,[4]รายได้ผู้เยียมเยือนชาวต่างชาติ!$C$6:$N$82,12,FALSE)</f>
        <v>43.89</v>
      </c>
      <c r="CG83" s="318">
        <f t="shared" si="65"/>
        <v>885.97</v>
      </c>
      <c r="CH83" s="318">
        <f>VLOOKUP(D83,'[5]สถิติท่องเที่ยวฯ ส.ค. 60R2 '!$B$5:$X$88,20,FALSE)</f>
        <v>860.6</v>
      </c>
      <c r="CI83" s="318">
        <f>VLOOKUP(D83,'[5]สถิติท่องเที่ยวฯ ส.ค. 60R2 '!$B$5:$X$88,23,FALSE)</f>
        <v>46.05</v>
      </c>
      <c r="CJ83" s="318">
        <f t="shared" si="66"/>
        <v>906.65</v>
      </c>
      <c r="CK83" s="318">
        <f>VLOOKUP(D83,'[6]สถิติท่องเที่ยวฯ ก.ย. 60R1 '!$B$5:$W$88,20,FALSE)</f>
        <v>817.07</v>
      </c>
      <c r="CL83" s="318">
        <f>VLOOKUP(D83,'[6]สถิติท่องเที่ยวฯ ก.ย. 60R1 '!$B$5:$X$88,23,FALSE)</f>
        <v>40.67</v>
      </c>
      <c r="CM83" s="318">
        <f t="shared" si="67"/>
        <v>857.74</v>
      </c>
      <c r="CN83" s="320">
        <f t="shared" si="68"/>
        <v>9039.26</v>
      </c>
      <c r="CO83" s="321">
        <f t="shared" si="69"/>
        <v>7.2999623707160994</v>
      </c>
    </row>
    <row r="84" spans="1:93" ht="41.25" customHeight="1">
      <c r="A84" s="300">
        <v>74</v>
      </c>
      <c r="B84" s="300" t="s">
        <v>203</v>
      </c>
      <c r="C84" s="322" t="s">
        <v>204</v>
      </c>
      <c r="D84" s="303" t="str">
        <f t="shared" si="37"/>
        <v>อุตรดิตถ์</v>
      </c>
      <c r="E84" s="264" t="s">
        <v>50</v>
      </c>
      <c r="F84" s="304">
        <v>1190.2199999999998</v>
      </c>
      <c r="G84" s="304">
        <v>1295.0929690565513</v>
      </c>
      <c r="H84" s="304">
        <v>1515.3230417277077</v>
      </c>
      <c r="I84" s="305">
        <v>1850.3510457571342</v>
      </c>
      <c r="J84" s="306">
        <f t="shared" si="36"/>
        <v>8.8112255764943873E-2</v>
      </c>
      <c r="K84" s="306">
        <f t="shared" si="36"/>
        <v>0.17004962418380631</v>
      </c>
      <c r="L84" s="306">
        <f t="shared" si="36"/>
        <v>0.22109345321340962</v>
      </c>
      <c r="M84" s="307">
        <f t="shared" si="38"/>
        <v>0.15975177772071994</v>
      </c>
      <c r="N84" s="306">
        <f t="shared" si="39"/>
        <v>0.1</v>
      </c>
      <c r="O84" s="305">
        <v>0</v>
      </c>
      <c r="P84" s="305">
        <v>0</v>
      </c>
      <c r="Q84" s="305">
        <v>0</v>
      </c>
      <c r="R84" s="306">
        <v>1.4999999999999999E-2</v>
      </c>
      <c r="S84" s="305"/>
      <c r="T84" s="306">
        <f t="shared" si="40"/>
        <v>0.115</v>
      </c>
      <c r="U84" s="308">
        <f>VLOOKUP(D84,[1]รายได้ชาวไทย!A$4:Z$87,26,FALSE)</f>
        <v>308.84000000000003</v>
      </c>
      <c r="V84" s="308">
        <f>VLOOKUP(D84,[1]รายได้ชาวต่างประเทศ!$A$4:$Z$87,26,FALSE)</f>
        <v>2.25</v>
      </c>
      <c r="W84" s="308">
        <f t="shared" si="42"/>
        <v>311.09000000000003</v>
      </c>
      <c r="X84" s="308">
        <f>VLOOKUP(D84,[1]รายได้ชาวไทย!$A$4:$S$87,4,FALSE)</f>
        <v>395.38</v>
      </c>
      <c r="Y84" s="308">
        <f>VLOOKUP(D84,[1]รายได้ชาวต่างประเทศ!$A$4:$Z$87,4,FALSE)</f>
        <v>3.7000000000000006</v>
      </c>
      <c r="Z84" s="308">
        <f t="shared" si="43"/>
        <v>399.08</v>
      </c>
      <c r="AA84" s="308">
        <f>VLOOKUP(D84,[1]รายได้ชาวไทย!$A$4:$S$87,11,FALSE)</f>
        <v>308.89</v>
      </c>
      <c r="AB84" s="308">
        <f>VLOOKUP(D84,[1]รายได้ชาวต่างประเทศ!$A$4:$Z$87,11,FALSE)</f>
        <v>1.1900000000000004</v>
      </c>
      <c r="AC84" s="308">
        <f t="shared" si="44"/>
        <v>310.08</v>
      </c>
      <c r="AD84" s="308">
        <f>VLOOKUP(D84,[1]รายได้ชาวไทย!$A$4:$S$87,18,FALSE)</f>
        <v>289.26000000000005</v>
      </c>
      <c r="AE84" s="308">
        <f>VLOOKUP(D84,[1]รายได้ชาวต่างประเทศ!$A$4:$Z$87,18,FALSE)</f>
        <v>2.5899999999999994</v>
      </c>
      <c r="AF84" s="308">
        <f t="shared" si="45"/>
        <v>291.85000000000002</v>
      </c>
      <c r="AG84" s="309">
        <f t="shared" si="46"/>
        <v>1312.1</v>
      </c>
      <c r="AH84" s="310">
        <f>VLOOKUP(D84,[2]รายได้!$B$6:$Y$83,21,FALSE)</f>
        <v>344.09000000000003</v>
      </c>
      <c r="AI84" s="310">
        <f>VLOOKUP(D84,[2]รายได้!$B$6:$Y$83,24,FALSE)</f>
        <v>2.44</v>
      </c>
      <c r="AJ84" s="310">
        <f t="shared" si="47"/>
        <v>346.53000000000003</v>
      </c>
      <c r="AK84" s="311">
        <f>VLOOKUP(D84,[3]Revenue_59!$A$4:$C$85,3,FALSE)</f>
        <v>452.77</v>
      </c>
      <c r="AL84" s="311">
        <f>VLOOKUP(D84,[3]Revenue_59!$A$4:$F$86,6,FALSE)</f>
        <v>4.2900000000000009</v>
      </c>
      <c r="AM84" s="311">
        <f t="shared" si="48"/>
        <v>457.06</v>
      </c>
      <c r="AN84" s="310">
        <f>VLOOKUP(D84,[3]Revenue_59!$A$4:$L$86,9,FALSE)</f>
        <v>373.77000000000004</v>
      </c>
      <c r="AO84" s="310">
        <f>VLOOKUP(D84,[3]Revenue_59!$A$4:$L$86,12,FALSE)</f>
        <v>1.49</v>
      </c>
      <c r="AP84" s="310">
        <f t="shared" si="49"/>
        <v>375.26000000000005</v>
      </c>
      <c r="AQ84" s="311">
        <f>VLOOKUP(D84,[3]Revenue_59!$A$4:$R$86,15,FALSE)</f>
        <v>328.97</v>
      </c>
      <c r="AR84" s="311">
        <f>VLOOKUP(D84,[3]Revenue_59!$A$4:$R$86,18,FALSE)</f>
        <v>2.9</v>
      </c>
      <c r="AS84" s="311">
        <f t="shared" si="50"/>
        <v>331.87</v>
      </c>
      <c r="AT84" s="312">
        <f t="shared" si="51"/>
        <v>1510.7200000000003</v>
      </c>
      <c r="AU84" s="313">
        <f t="shared" si="41"/>
        <v>15.137565734319057</v>
      </c>
      <c r="AV84" s="314">
        <f>VLOOKUP(D84,[3]Revenue_59!$A$4:$X$85,21,FALSE)</f>
        <v>384.88</v>
      </c>
      <c r="AW84" s="314">
        <f>VLOOKUP(D84,[3]Revenue_59!$A$4:$X$85,24,FALSE)</f>
        <v>2.66</v>
      </c>
      <c r="AX84" s="314">
        <f t="shared" si="52"/>
        <v>387.54</v>
      </c>
      <c r="AY84" s="315">
        <f>VLOOKUP(D84,[3]Revenue_59!$A$4:$F$86,2,FALSE)</f>
        <v>581.25000000000011</v>
      </c>
      <c r="AZ84" s="315">
        <f>VLOOKUP(D84,[3]Revenue_59!$A$4:$F$86,5,FALSE)</f>
        <v>5.17</v>
      </c>
      <c r="BA84" s="315">
        <f t="shared" si="53"/>
        <v>586.42000000000007</v>
      </c>
      <c r="BB84" s="314">
        <f>VLOOKUP(D84,[3]Revenue_59!$A$4:$K$85,8,FALSE)</f>
        <v>446.43</v>
      </c>
      <c r="BC84" s="314">
        <f>VLOOKUP(D84,[3]Revenue_59!$A$4:$K$85,11,FALSE)</f>
        <v>1.97</v>
      </c>
      <c r="BD84" s="314">
        <f t="shared" si="54"/>
        <v>448.40000000000003</v>
      </c>
      <c r="BE84" s="315">
        <f>VLOOKUP(D84,[3]Revenue_59!$A$4:$Q$85,14,FALSE)</f>
        <v>443.21</v>
      </c>
      <c r="BF84" s="315">
        <f>VLOOKUP(D84,[3]Revenue_59!$A$4:$Q$85,17,FALSE)</f>
        <v>3.39</v>
      </c>
      <c r="BG84" s="315">
        <f t="shared" si="55"/>
        <v>446.59999999999997</v>
      </c>
      <c r="BH84" s="316">
        <f t="shared" si="56"/>
        <v>1868.96</v>
      </c>
      <c r="BI84" s="317">
        <f t="shared" si="57"/>
        <v>23.713196356704071</v>
      </c>
      <c r="BJ84" s="318">
        <f>VLOOKUP(D84,[4]รายได้ผู้เยียมเยือนชาวไทย!$C$6:$G$82,3,FALSE)</f>
        <v>492.40999999999997</v>
      </c>
      <c r="BK84" s="318">
        <f>VLOOKUP(D84,[4]รายได้ผู้เยียมเยือนชาวต่างชาติ!$C$6:$G$82,3,FALSE)</f>
        <v>3.3400000000000007</v>
      </c>
      <c r="BL84" s="318">
        <f t="shared" si="58"/>
        <v>495.74999999999994</v>
      </c>
      <c r="BM84" s="319">
        <f>VLOOKUP(D84,[4]รายได้ผู้เยียมเยือนชาวไทย!$C$6:$N$82,6,FALSE)</f>
        <v>218.69</v>
      </c>
      <c r="BN84" s="319">
        <f>VLOOKUP(D84,[4]รายได้ผู้เยียมเยือนชาวต่างชาติ!$C$6:$N$82,6,FALSE)</f>
        <v>1.77</v>
      </c>
      <c r="BO84" s="319">
        <f t="shared" si="59"/>
        <v>220.46</v>
      </c>
      <c r="BP84" s="318">
        <f>VLOOKUP(D84,[4]รายได้ผู้เยียมเยือนชาวไทย!$C$6:$N$82,7,FALSE)</f>
        <v>192.21</v>
      </c>
      <c r="BQ84" s="318">
        <f>VLOOKUP(D84,[4]รายได้ผู้เยียมเยือนชาวต่างชาติ!$C$6:$N$82,7,FALSE)</f>
        <v>2.14</v>
      </c>
      <c r="BR84" s="318">
        <f t="shared" si="60"/>
        <v>194.35</v>
      </c>
      <c r="BS84" s="319">
        <f>VLOOKUP(D84,[4]รายได้ผู้เยียมเยือนชาวไทย!$C$6:$N$82,8,FALSE)</f>
        <v>198.19</v>
      </c>
      <c r="BT84" s="319">
        <f>VLOOKUP(D84,[4]รายได้ผู้เยียมเยือนชาวต่างชาติ!$C$6:$N$82,8,FALSE)</f>
        <v>1.55</v>
      </c>
      <c r="BU84" s="319">
        <f t="shared" si="61"/>
        <v>199.74</v>
      </c>
      <c r="BV84" s="318">
        <f>VLOOKUP(D84,[4]รายได้ผู้เยียมเยือนชาวไทย!$C$6:$N$82,9,FALSE)</f>
        <v>158.57</v>
      </c>
      <c r="BW84" s="318">
        <f>VLOOKUP(D84,[4]รายได้ผู้เยียมเยือนชาวต่างชาติ!$C$6:$N$82,9,FALSE)</f>
        <v>0.69</v>
      </c>
      <c r="BX84" s="318">
        <f t="shared" si="62"/>
        <v>159.26</v>
      </c>
      <c r="BY84" s="319">
        <f>VLOOKUP(D84,[4]รายได้ผู้เยียมเยือนชาวไทย!$C$6:$N$82,10,FALSE)</f>
        <v>152.1</v>
      </c>
      <c r="BZ84" s="319">
        <f>VLOOKUP(D84,[4]รายได้ผู้เยียมเยือนชาวต่างชาติ!$C$6:$N$82,10,FALSE)</f>
        <v>0.68</v>
      </c>
      <c r="CA84" s="319">
        <f t="shared" si="63"/>
        <v>152.78</v>
      </c>
      <c r="CB84" s="318">
        <f>VLOOKUP(D84,[4]รายได้ผู้เยียมเยือนชาวไทย!$C$6:$N$82,11,FALSE)</f>
        <v>145.34</v>
      </c>
      <c r="CC84" s="318">
        <f>VLOOKUP(D84,[4]รายได้ผู้เยียมเยือนชาวต่างชาติ!$C$6:$N$82,11,FALSE)</f>
        <v>0.62</v>
      </c>
      <c r="CD84" s="318">
        <f t="shared" si="64"/>
        <v>145.96</v>
      </c>
      <c r="CE84" s="318">
        <f>VLOOKUP(D84,[4]รายได้ผู้เยียมเยือนชาวไทย!$C$6:$N$82,12,FALSE)</f>
        <v>185.45</v>
      </c>
      <c r="CF84" s="318">
        <f>VLOOKUP(D84,[4]รายได้ผู้เยียมเยือนชาวต่างชาติ!$C$6:$N$82,12,FALSE)</f>
        <v>1.72</v>
      </c>
      <c r="CG84" s="318">
        <f t="shared" si="65"/>
        <v>187.17</v>
      </c>
      <c r="CH84" s="318">
        <f>VLOOKUP(D84,'[5]สถิติท่องเที่ยวฯ ส.ค. 60R2 '!$B$5:$X$88,20,FALSE)</f>
        <v>152.72999999999999</v>
      </c>
      <c r="CI84" s="318">
        <f>VLOOKUP(D84,'[5]สถิติท่องเที่ยวฯ ส.ค. 60R2 '!$B$5:$X$88,23,FALSE)</f>
        <v>1.1200000000000001</v>
      </c>
      <c r="CJ84" s="318">
        <f t="shared" si="66"/>
        <v>153.85</v>
      </c>
      <c r="CK84" s="318">
        <f>VLOOKUP(D84,'[6]สถิติท่องเที่ยวฯ ก.ย. 60R1 '!$B$5:$W$88,20,FALSE)</f>
        <v>128.53</v>
      </c>
      <c r="CL84" s="318">
        <f>VLOOKUP(D84,'[6]สถิติท่องเที่ยวฯ ก.ย. 60R1 '!$B$5:$X$88,23,FALSE)</f>
        <v>0.81</v>
      </c>
      <c r="CM84" s="318">
        <f t="shared" si="67"/>
        <v>129.34</v>
      </c>
      <c r="CN84" s="320">
        <f t="shared" si="68"/>
        <v>2038.6599999999999</v>
      </c>
      <c r="CO84" s="321">
        <f t="shared" si="69"/>
        <v>9.0799161030733568</v>
      </c>
    </row>
    <row r="85" spans="1:93" ht="41.25" customHeight="1">
      <c r="A85" s="300">
        <v>75</v>
      </c>
      <c r="B85" s="300" t="s">
        <v>205</v>
      </c>
      <c r="C85" s="322" t="s">
        <v>206</v>
      </c>
      <c r="D85" s="303" t="str">
        <f t="shared" si="37"/>
        <v>อุทัยธานี</v>
      </c>
      <c r="E85" s="264" t="s">
        <v>69</v>
      </c>
      <c r="F85" s="304">
        <v>567.75</v>
      </c>
      <c r="G85" s="304">
        <v>662.47641236381855</v>
      </c>
      <c r="H85" s="304">
        <v>914.24543659878714</v>
      </c>
      <c r="I85" s="305">
        <v>1046.1175232257692</v>
      </c>
      <c r="J85" s="306">
        <f t="shared" si="36"/>
        <v>0.16684528817933694</v>
      </c>
      <c r="K85" s="306">
        <f t="shared" si="36"/>
        <v>0.38004224684259724</v>
      </c>
      <c r="L85" s="306">
        <f t="shared" si="36"/>
        <v>0.14424144912068465</v>
      </c>
      <c r="M85" s="307">
        <f t="shared" si="38"/>
        <v>0.23037632804753963</v>
      </c>
      <c r="N85" s="306">
        <f t="shared" si="39"/>
        <v>0.1</v>
      </c>
      <c r="O85" s="305">
        <v>0</v>
      </c>
      <c r="P85" s="305">
        <v>0</v>
      </c>
      <c r="Q85" s="305">
        <v>0</v>
      </c>
      <c r="R85" s="305">
        <v>0</v>
      </c>
      <c r="S85" s="305"/>
      <c r="T85" s="306">
        <f t="shared" si="40"/>
        <v>0.1</v>
      </c>
      <c r="U85" s="308">
        <f>VLOOKUP(D85,[1]รายได้ชาวไทย!A$4:Z$87,26,FALSE)</f>
        <v>224.16</v>
      </c>
      <c r="V85" s="308">
        <f>VLOOKUP(D85,[1]รายได้ชาวต่างประเทศ!$A$4:$Z$87,26,FALSE)</f>
        <v>2.9000000000000008</v>
      </c>
      <c r="W85" s="308">
        <f t="shared" si="42"/>
        <v>227.06</v>
      </c>
      <c r="X85" s="308">
        <f>VLOOKUP(D85,[1]รายได้ชาวไทย!$A$4:$S$87,4,FALSE)</f>
        <v>178.32999999999998</v>
      </c>
      <c r="Y85" s="308">
        <f>VLOOKUP(D85,[1]รายได้ชาวต่างประเทศ!$A$4:$Z$87,4,FALSE)</f>
        <v>1.84</v>
      </c>
      <c r="Z85" s="308">
        <f t="shared" si="43"/>
        <v>180.17</v>
      </c>
      <c r="AA85" s="308">
        <f>VLOOKUP(D85,[1]รายได้ชาวไทย!$A$4:$S$87,11,FALSE)</f>
        <v>131.52000000000001</v>
      </c>
      <c r="AB85" s="308">
        <f>VLOOKUP(D85,[1]รายได้ชาวต่างประเทศ!$A$4:$Z$87,11,FALSE)</f>
        <v>2.83</v>
      </c>
      <c r="AC85" s="308">
        <f t="shared" si="44"/>
        <v>134.35000000000002</v>
      </c>
      <c r="AD85" s="308">
        <f>VLOOKUP(D85,[1]รายได้ชาวไทย!$A$4:$S$87,18,FALSE)</f>
        <v>119.63000000000001</v>
      </c>
      <c r="AE85" s="308">
        <f>VLOOKUP(D85,[1]รายได้ชาวต่างประเทศ!$A$4:$Z$87,18,FALSE)</f>
        <v>3.02</v>
      </c>
      <c r="AF85" s="308">
        <f t="shared" si="45"/>
        <v>122.65</v>
      </c>
      <c r="AG85" s="309">
        <f t="shared" si="46"/>
        <v>664.23</v>
      </c>
      <c r="AH85" s="310">
        <f>VLOOKUP(D85,[2]รายได้!$B$6:$Y$83,21,FALSE)</f>
        <v>236.37</v>
      </c>
      <c r="AI85" s="310">
        <f>VLOOKUP(D85,[2]รายได้!$B$6:$Y$83,24,FALSE)</f>
        <v>2.95</v>
      </c>
      <c r="AJ85" s="310">
        <f t="shared" si="47"/>
        <v>239.32</v>
      </c>
      <c r="AK85" s="311">
        <f>VLOOKUP(D85,[3]Revenue_59!$A$4:$C$85,3,FALSE)</f>
        <v>271.20000000000005</v>
      </c>
      <c r="AL85" s="311">
        <f>VLOOKUP(D85,[3]Revenue_59!$A$4:$F$86,6,FALSE)</f>
        <v>2.14</v>
      </c>
      <c r="AM85" s="311">
        <f t="shared" si="48"/>
        <v>273.34000000000003</v>
      </c>
      <c r="AN85" s="310">
        <f>VLOOKUP(D85,[3]Revenue_59!$A$4:$L$86,9,FALSE)</f>
        <v>233.29999999999998</v>
      </c>
      <c r="AO85" s="310">
        <f>VLOOKUP(D85,[3]Revenue_59!$A$4:$L$86,12,FALSE)</f>
        <v>4.4300000000000006</v>
      </c>
      <c r="AP85" s="310">
        <f t="shared" si="49"/>
        <v>237.73</v>
      </c>
      <c r="AQ85" s="311">
        <f>VLOOKUP(D85,[3]Revenue_59!$A$4:$R$86,15,FALSE)</f>
        <v>154.57</v>
      </c>
      <c r="AR85" s="311">
        <f>VLOOKUP(D85,[3]Revenue_59!$A$4:$R$86,18,FALSE)</f>
        <v>3.7800000000000002</v>
      </c>
      <c r="AS85" s="311">
        <f t="shared" si="50"/>
        <v>158.35</v>
      </c>
      <c r="AT85" s="312">
        <f t="shared" si="51"/>
        <v>908.74000000000012</v>
      </c>
      <c r="AU85" s="313">
        <f t="shared" si="41"/>
        <v>36.81104436716199</v>
      </c>
      <c r="AV85" s="314">
        <f>VLOOKUP(D85,[3]Revenue_59!$A$4:$X$85,21,FALSE)</f>
        <v>327.46000000000004</v>
      </c>
      <c r="AW85" s="314">
        <f>VLOOKUP(D85,[3]Revenue_59!$A$4:$X$85,24,FALSE)</f>
        <v>3.5200000000000005</v>
      </c>
      <c r="AX85" s="314">
        <f t="shared" si="52"/>
        <v>330.98</v>
      </c>
      <c r="AY85" s="315">
        <f>VLOOKUP(D85,[3]Revenue_59!$A$4:$F$86,2,FALSE)</f>
        <v>288.85000000000002</v>
      </c>
      <c r="AZ85" s="315">
        <f>VLOOKUP(D85,[3]Revenue_59!$A$4:$F$86,5,FALSE)</f>
        <v>2.3400000000000007</v>
      </c>
      <c r="BA85" s="315">
        <f t="shared" si="53"/>
        <v>291.19</v>
      </c>
      <c r="BB85" s="314">
        <f>VLOOKUP(D85,[3]Revenue_59!$A$4:$K$85,8,FALSE)</f>
        <v>246.47999999999996</v>
      </c>
      <c r="BC85" s="314">
        <f>VLOOKUP(D85,[3]Revenue_59!$A$4:$K$85,11,FALSE)</f>
        <v>4.62</v>
      </c>
      <c r="BD85" s="314">
        <f t="shared" si="54"/>
        <v>251.09999999999997</v>
      </c>
      <c r="BE85" s="315">
        <f>VLOOKUP(D85,[3]Revenue_59!$A$4:$Q$85,14,FALSE)</f>
        <v>190.6</v>
      </c>
      <c r="BF85" s="315">
        <f>VLOOKUP(D85,[3]Revenue_59!$A$4:$Q$85,17,FALSE)</f>
        <v>3.95</v>
      </c>
      <c r="BG85" s="315">
        <f t="shared" si="55"/>
        <v>194.54999999999998</v>
      </c>
      <c r="BH85" s="316">
        <f t="shared" si="56"/>
        <v>1067.82</v>
      </c>
      <c r="BI85" s="317">
        <f t="shared" si="57"/>
        <v>17.505557145057971</v>
      </c>
      <c r="BJ85" s="318">
        <f>VLOOKUP(D85,[4]รายได้ผู้เยียมเยือนชาวไทย!$C$6:$G$82,3,FALSE)</f>
        <v>339.09000000000003</v>
      </c>
      <c r="BK85" s="318">
        <f>VLOOKUP(D85,[4]รายได้ผู้เยียมเยือนชาวต่างชาติ!$C$6:$G$82,3,FALSE)</f>
        <v>3.62</v>
      </c>
      <c r="BL85" s="318">
        <f t="shared" si="58"/>
        <v>342.71000000000004</v>
      </c>
      <c r="BM85" s="319">
        <f>VLOOKUP(D85,[4]รายได้ผู้เยียมเยือนชาวไทย!$C$6:$N$82,6,FALSE)</f>
        <v>111.21</v>
      </c>
      <c r="BN85" s="319">
        <f>VLOOKUP(D85,[4]รายได้ผู้เยียมเยือนชาวต่างชาติ!$C$6:$N$82,6,FALSE)</f>
        <v>0.86</v>
      </c>
      <c r="BO85" s="319">
        <f t="shared" si="59"/>
        <v>112.07</v>
      </c>
      <c r="BP85" s="318">
        <f>VLOOKUP(D85,[4]รายได้ผู้เยียมเยือนชาวไทย!$C$6:$N$82,7,FALSE)</f>
        <v>96.98</v>
      </c>
      <c r="BQ85" s="318">
        <f>VLOOKUP(D85,[4]รายได้ผู้เยียมเยือนชาวต่างชาติ!$C$6:$N$82,7,FALSE)</f>
        <v>0.91</v>
      </c>
      <c r="BR85" s="318">
        <f t="shared" si="60"/>
        <v>97.89</v>
      </c>
      <c r="BS85" s="319">
        <f>VLOOKUP(D85,[4]รายได้ผู้เยียมเยือนชาวไทย!$C$6:$N$82,8,FALSE)</f>
        <v>92.16</v>
      </c>
      <c r="BT85" s="319">
        <f>VLOOKUP(D85,[4]รายได้ผู้เยียมเยือนชาวต่างชาติ!$C$6:$N$82,8,FALSE)</f>
        <v>0.67</v>
      </c>
      <c r="BU85" s="319">
        <f t="shared" si="61"/>
        <v>92.83</v>
      </c>
      <c r="BV85" s="318">
        <f>VLOOKUP(D85,[4]รายได้ผู้เยียมเยือนชาวไทย!$C$6:$N$82,9,FALSE)</f>
        <v>89.07</v>
      </c>
      <c r="BW85" s="318">
        <f>VLOOKUP(D85,[4]รายได้ผู้เยียมเยือนชาวต่างชาติ!$C$6:$N$82,9,FALSE)</f>
        <v>1.81</v>
      </c>
      <c r="BX85" s="318">
        <f t="shared" si="62"/>
        <v>90.88</v>
      </c>
      <c r="BY85" s="319">
        <f>VLOOKUP(D85,[4]รายได้ผู้เยียมเยือนชาวไทย!$C$6:$N$82,10,FALSE)</f>
        <v>80.09</v>
      </c>
      <c r="BZ85" s="319">
        <f>VLOOKUP(D85,[4]รายได้ผู้เยียมเยือนชาวต่างชาติ!$C$6:$N$82,10,FALSE)</f>
        <v>1.38</v>
      </c>
      <c r="CA85" s="319">
        <f t="shared" si="63"/>
        <v>81.47</v>
      </c>
      <c r="CB85" s="318">
        <f>VLOOKUP(D85,[4]รายได้ผู้เยียมเยือนชาวไทย!$C$6:$N$82,11,FALSE)</f>
        <v>77.17</v>
      </c>
      <c r="CC85" s="318">
        <f>VLOOKUP(D85,[4]รายได้ผู้เยียมเยือนชาวต่างชาติ!$C$6:$N$82,11,FALSE)</f>
        <v>1.45</v>
      </c>
      <c r="CD85" s="318">
        <f t="shared" si="64"/>
        <v>78.62</v>
      </c>
      <c r="CE85" s="318">
        <f>VLOOKUP(D85,[4]รายได้ผู้เยียมเยือนชาวไทย!$C$6:$N$82,12,FALSE)</f>
        <v>74.88</v>
      </c>
      <c r="CF85" s="318">
        <f>VLOOKUP(D85,[4]รายได้ผู้เยียมเยือนชาวต่างชาติ!$C$6:$N$82,12,FALSE)</f>
        <v>1.34</v>
      </c>
      <c r="CG85" s="318">
        <f t="shared" si="65"/>
        <v>76.22</v>
      </c>
      <c r="CH85" s="318">
        <f>VLOOKUP(D85,'[5]สถิติท่องเที่ยวฯ ส.ค. 60R2 '!$B$5:$X$88,20,FALSE)</f>
        <v>62.76</v>
      </c>
      <c r="CI85" s="318">
        <f>VLOOKUP(D85,'[5]สถิติท่องเที่ยวฯ ส.ค. 60R2 '!$B$5:$X$88,23,FALSE)</f>
        <v>1.46</v>
      </c>
      <c r="CJ85" s="318">
        <f t="shared" si="66"/>
        <v>64.22</v>
      </c>
      <c r="CK85" s="318">
        <f>VLOOKUP(D85,'[6]สถิติท่องเที่ยวฯ ก.ย. 60R1 '!$B$5:$W$88,20,FALSE)</f>
        <v>66.36</v>
      </c>
      <c r="CL85" s="318">
        <f>VLOOKUP(D85,'[6]สถิติท่องเที่ยวฯ ก.ย. 60R1 '!$B$5:$X$88,23,FALSE)</f>
        <v>1.47</v>
      </c>
      <c r="CM85" s="318">
        <f t="shared" si="67"/>
        <v>67.83</v>
      </c>
      <c r="CN85" s="320">
        <f t="shared" si="68"/>
        <v>1104.74</v>
      </c>
      <c r="CO85" s="321">
        <f t="shared" si="69"/>
        <v>3.4575115656196811</v>
      </c>
    </row>
    <row r="86" spans="1:93" ht="41.25" customHeight="1">
      <c r="A86" s="300">
        <v>76</v>
      </c>
      <c r="B86" s="300" t="s">
        <v>207</v>
      </c>
      <c r="C86" s="322" t="s">
        <v>208</v>
      </c>
      <c r="D86" s="303" t="str">
        <f t="shared" si="37"/>
        <v>อุบลราชธานี</v>
      </c>
      <c r="E86" s="264" t="s">
        <v>148</v>
      </c>
      <c r="F86" s="304">
        <v>5104.7899999999991</v>
      </c>
      <c r="G86" s="304">
        <v>5536.0297594992708</v>
      </c>
      <c r="H86" s="304">
        <v>5739.9841913927503</v>
      </c>
      <c r="I86" s="305">
        <v>6100.9057786498333</v>
      </c>
      <c r="J86" s="306">
        <f t="shared" si="36"/>
        <v>8.4477473020295013E-2</v>
      </c>
      <c r="K86" s="306">
        <f t="shared" si="36"/>
        <v>3.6841281704368407E-2</v>
      </c>
      <c r="L86" s="306">
        <f t="shared" si="36"/>
        <v>6.2878498480587103E-2</v>
      </c>
      <c r="M86" s="307">
        <f t="shared" si="38"/>
        <v>6.1399084401750174E-2</v>
      </c>
      <c r="N86" s="306">
        <f t="shared" si="39"/>
        <v>6.1399084401750174E-2</v>
      </c>
      <c r="O86" s="305">
        <v>0</v>
      </c>
      <c r="P86" s="305">
        <v>0</v>
      </c>
      <c r="Q86" s="305">
        <v>0</v>
      </c>
      <c r="R86" s="306">
        <v>1.4999999999999999E-2</v>
      </c>
      <c r="S86" s="305"/>
      <c r="T86" s="306">
        <f t="shared" si="40"/>
        <v>7.6399084401750167E-2</v>
      </c>
      <c r="U86" s="308">
        <f>VLOOKUP(D86,[1]รายได้ชาวไทย!A$4:Z$87,26,FALSE)</f>
        <v>1586.38</v>
      </c>
      <c r="V86" s="308">
        <f>VLOOKUP(D86,[1]รายได้ชาวต่างประเทศ!$A$4:$Z$87,26,FALSE)</f>
        <v>67.070000000000007</v>
      </c>
      <c r="W86" s="308">
        <f t="shared" si="42"/>
        <v>1653.45</v>
      </c>
      <c r="X86" s="308">
        <f>VLOOKUP(D86,[1]รายได้ชาวไทย!$A$4:$S$87,4,FALSE)</f>
        <v>1500.71</v>
      </c>
      <c r="Y86" s="308">
        <f>VLOOKUP(D86,[1]รายได้ชาวต่างประเทศ!$A$4:$Z$87,4,FALSE)</f>
        <v>161.09</v>
      </c>
      <c r="Z86" s="308">
        <f t="shared" si="43"/>
        <v>1661.8</v>
      </c>
      <c r="AA86" s="308">
        <f>VLOOKUP(D86,[1]รายได้ชาวไทย!$A$4:$S$87,11,FALSE)</f>
        <v>1141.7800000000002</v>
      </c>
      <c r="AB86" s="308">
        <f>VLOOKUP(D86,[1]รายได้ชาวต่างประเทศ!$A$4:$Z$87,11,FALSE)</f>
        <v>98.449999999999989</v>
      </c>
      <c r="AC86" s="308">
        <f t="shared" si="44"/>
        <v>1240.2300000000002</v>
      </c>
      <c r="AD86" s="308">
        <f>VLOOKUP(D86,[1]รายได้ชาวไทย!$A$4:$S$87,18,FALSE)</f>
        <v>812.57999999999993</v>
      </c>
      <c r="AE86" s="308">
        <f>VLOOKUP(D86,[1]รายได้ชาวต่างประเทศ!$A$4:$Z$87,18,FALSE)</f>
        <v>82.17</v>
      </c>
      <c r="AF86" s="308">
        <f t="shared" si="45"/>
        <v>894.74999999999989</v>
      </c>
      <c r="AG86" s="309">
        <f t="shared" si="46"/>
        <v>5450.2300000000005</v>
      </c>
      <c r="AH86" s="310">
        <f>VLOOKUP(D86,[2]รายได้!$B$6:$Y$83,21,FALSE)</f>
        <v>1542.9300000000003</v>
      </c>
      <c r="AI86" s="310">
        <f>VLOOKUP(D86,[2]รายได้!$B$6:$Y$83,24,FALSE)</f>
        <v>64.989999999999995</v>
      </c>
      <c r="AJ86" s="310">
        <f t="shared" si="47"/>
        <v>1607.9200000000003</v>
      </c>
      <c r="AK86" s="311">
        <f>VLOOKUP(D86,[3]Revenue_59!$A$4:$C$85,3,FALSE)</f>
        <v>1566.4999999999998</v>
      </c>
      <c r="AL86" s="311">
        <f>VLOOKUP(D86,[3]Revenue_59!$A$4:$F$86,6,FALSE)</f>
        <v>164.26000000000002</v>
      </c>
      <c r="AM86" s="311">
        <f t="shared" si="48"/>
        <v>1730.7599999999998</v>
      </c>
      <c r="AN86" s="310">
        <f>VLOOKUP(D86,[3]Revenue_59!$A$4:$L$86,9,FALSE)</f>
        <v>1170.2199999999998</v>
      </c>
      <c r="AO86" s="310">
        <f>VLOOKUP(D86,[3]Revenue_59!$A$4:$L$86,12,FALSE)</f>
        <v>106.74000000000001</v>
      </c>
      <c r="AP86" s="310">
        <f t="shared" si="49"/>
        <v>1276.9599999999998</v>
      </c>
      <c r="AQ86" s="311">
        <f>VLOOKUP(D86,[3]Revenue_59!$A$4:$R$86,15,FALSE)</f>
        <v>863.00000000000011</v>
      </c>
      <c r="AR86" s="311">
        <f>VLOOKUP(D86,[3]Revenue_59!$A$4:$R$86,18,FALSE)</f>
        <v>86.47</v>
      </c>
      <c r="AS86" s="311">
        <f t="shared" si="50"/>
        <v>949.47000000000014</v>
      </c>
      <c r="AT86" s="312">
        <f t="shared" si="51"/>
        <v>5565.1100000000006</v>
      </c>
      <c r="AU86" s="313">
        <f t="shared" si="41"/>
        <v>2.1078009551890489</v>
      </c>
      <c r="AV86" s="314">
        <f>VLOOKUP(D86,[3]Revenue_59!$A$4:$X$85,21,FALSE)</f>
        <v>1637.3899999999999</v>
      </c>
      <c r="AW86" s="314">
        <f>VLOOKUP(D86,[3]Revenue_59!$A$4:$X$85,24,FALSE)</f>
        <v>70.140000000000015</v>
      </c>
      <c r="AX86" s="314">
        <f t="shared" si="52"/>
        <v>1707.53</v>
      </c>
      <c r="AY86" s="315">
        <f>VLOOKUP(D86,[3]Revenue_59!$A$4:$F$86,2,FALSE)</f>
        <v>1630.3799999999999</v>
      </c>
      <c r="AZ86" s="315">
        <f>VLOOKUP(D86,[3]Revenue_59!$A$4:$F$86,5,FALSE)</f>
        <v>169.19</v>
      </c>
      <c r="BA86" s="315">
        <f t="shared" si="53"/>
        <v>1799.57</v>
      </c>
      <c r="BB86" s="314">
        <f>VLOOKUP(D86,[3]Revenue_59!$A$4:$K$85,8,FALSE)</f>
        <v>1274.71</v>
      </c>
      <c r="BC86" s="314">
        <f>VLOOKUP(D86,[3]Revenue_59!$A$4:$K$85,11,FALSE)</f>
        <v>113.97999999999999</v>
      </c>
      <c r="BD86" s="314">
        <f t="shared" si="54"/>
        <v>1388.69</v>
      </c>
      <c r="BE86" s="315">
        <f>VLOOKUP(D86,[3]Revenue_59!$A$4:$Q$85,14,FALSE)</f>
        <v>944.81999999999982</v>
      </c>
      <c r="BF86" s="315">
        <f>VLOOKUP(D86,[3]Revenue_59!$A$4:$Q$85,17,FALSE)</f>
        <v>91.899999999999991</v>
      </c>
      <c r="BG86" s="315">
        <f t="shared" si="55"/>
        <v>1036.7199999999998</v>
      </c>
      <c r="BH86" s="316">
        <f t="shared" si="56"/>
        <v>5932.51</v>
      </c>
      <c r="BI86" s="317">
        <f>(BH86-AT86)/AT86*100</f>
        <v>6.601846144999822</v>
      </c>
      <c r="BJ86" s="318">
        <f>VLOOKUP(D86,[4]รายได้ผู้เยียมเยือนชาวไทย!$C$6:$G$82,3,FALSE)</f>
        <v>1747.68</v>
      </c>
      <c r="BK86" s="318">
        <f>VLOOKUP(D86,[4]รายได้ผู้เยียมเยือนชาวต่างชาติ!$C$6:$G$82,3,FALSE)</f>
        <v>76.73</v>
      </c>
      <c r="BL86" s="318">
        <f t="shared" si="58"/>
        <v>1824.41</v>
      </c>
      <c r="BM86" s="319">
        <f>VLOOKUP(D86,[4]รายได้ผู้เยียมเยือนชาวไทย!$C$6:$N$82,6,FALSE)</f>
        <v>604.89</v>
      </c>
      <c r="BN86" s="319">
        <f>VLOOKUP(D86,[4]รายได้ผู้เยียมเยือนชาวต่างชาติ!$C$6:$N$82,6,FALSE)</f>
        <v>64.12</v>
      </c>
      <c r="BO86" s="319">
        <f t="shared" si="59"/>
        <v>669.01</v>
      </c>
      <c r="BP86" s="318">
        <f>VLOOKUP(D86,[4]รายได้ผู้เยียมเยือนชาวไทย!$C$6:$N$82,7,FALSE)</f>
        <v>571.26</v>
      </c>
      <c r="BQ86" s="318">
        <f>VLOOKUP(D86,[4]รายได้ผู้เยียมเยือนชาวต่างชาติ!$C$6:$N$82,7,FALSE)</f>
        <v>62.1</v>
      </c>
      <c r="BR86" s="318">
        <f t="shared" si="60"/>
        <v>633.36</v>
      </c>
      <c r="BS86" s="319">
        <f>VLOOKUP(D86,[4]รายได้ผู้เยียมเยือนชาวไทย!$C$6:$N$82,8,FALSE)</f>
        <v>577.83000000000004</v>
      </c>
      <c r="BT86" s="319">
        <f>VLOOKUP(D86,[4]รายได้ผู้เยียมเยือนชาวต่างชาติ!$C$6:$N$82,8,FALSE)</f>
        <v>54.67</v>
      </c>
      <c r="BU86" s="319">
        <f t="shared" si="61"/>
        <v>632.5</v>
      </c>
      <c r="BV86" s="318">
        <f>VLOOKUP(D86,[4]รายได้ผู้เยียมเยือนชาวไทย!$C$6:$N$82,9,FALSE)</f>
        <v>489.52</v>
      </c>
      <c r="BW86" s="318">
        <f>VLOOKUP(D86,[4]รายได้ผู้เยียมเยือนชาวต่างชาติ!$C$6:$N$82,9,FALSE)</f>
        <v>46.25</v>
      </c>
      <c r="BX86" s="318">
        <f t="shared" si="62"/>
        <v>535.77</v>
      </c>
      <c r="BY86" s="319">
        <f>VLOOKUP(D86,[4]รายได้ผู้เยียมเยือนชาวไทย!$C$6:$N$82,10,FALSE)</f>
        <v>457.67</v>
      </c>
      <c r="BZ86" s="319">
        <f>VLOOKUP(D86,[4]รายได้ผู้เยียมเยือนชาวต่างชาติ!$C$6:$N$82,10,FALSE)</f>
        <v>38.159999999999997</v>
      </c>
      <c r="CA86" s="319">
        <f t="shared" si="63"/>
        <v>495.83000000000004</v>
      </c>
      <c r="CB86" s="318">
        <f>VLOOKUP(D86,[4]รายได้ผู้เยียมเยือนชาวไทย!$C$6:$N$82,11,FALSE)</f>
        <v>415.22</v>
      </c>
      <c r="CC86" s="318">
        <f>VLOOKUP(D86,[4]รายได้ผู้เยียมเยือนชาวต่างชาติ!$C$6:$N$82,11,FALSE)</f>
        <v>39.700000000000003</v>
      </c>
      <c r="CD86" s="318">
        <f t="shared" si="64"/>
        <v>454.92</v>
      </c>
      <c r="CE86" s="318">
        <f>VLOOKUP(D86,[4]รายได้ผู้เยียมเยือนชาวไทย!$C$6:$N$82,12,FALSE)</f>
        <v>351.86</v>
      </c>
      <c r="CF86" s="318">
        <f>VLOOKUP(D86,[4]รายได้ผู้เยียมเยือนชาวต่างชาติ!$C$6:$N$82,12,FALSE)</f>
        <v>34.380000000000003</v>
      </c>
      <c r="CG86" s="318">
        <f t="shared" si="65"/>
        <v>386.24</v>
      </c>
      <c r="CH86" s="318">
        <f>VLOOKUP(D86,'[5]สถิติท่องเที่ยวฯ ส.ค. 60R2 '!$B$5:$X$88,20,FALSE)</f>
        <v>332.77</v>
      </c>
      <c r="CI86" s="318">
        <f>VLOOKUP(D86,'[5]สถิติท่องเที่ยวฯ ส.ค. 60R2 '!$B$5:$X$88,23,FALSE)</f>
        <v>34.26</v>
      </c>
      <c r="CJ86" s="318">
        <f t="shared" si="66"/>
        <v>367.03</v>
      </c>
      <c r="CK86" s="318">
        <f>VLOOKUP(D86,'[6]สถิติท่องเที่ยวฯ ก.ย. 60R1 '!$B$5:$W$88,20,FALSE)</f>
        <v>321.77</v>
      </c>
      <c r="CL86" s="318">
        <f>VLOOKUP(D86,'[6]สถิติท่องเที่ยวฯ ก.ย. 60R1 '!$B$5:$X$88,23,FALSE)</f>
        <v>32.75</v>
      </c>
      <c r="CM86" s="318">
        <f t="shared" si="67"/>
        <v>354.52</v>
      </c>
      <c r="CN86" s="320">
        <f t="shared" si="68"/>
        <v>6353.59</v>
      </c>
      <c r="CO86" s="321">
        <f t="shared" si="69"/>
        <v>7.097838857414482</v>
      </c>
    </row>
    <row r="87" spans="1:93" s="260" customFormat="1" ht="41.25" customHeight="1">
      <c r="A87" s="325"/>
      <c r="B87" s="326"/>
      <c r="C87" s="327"/>
      <c r="D87" s="327"/>
      <c r="E87" s="327"/>
      <c r="F87" s="328"/>
      <c r="G87" s="328"/>
      <c r="H87" s="328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>
        <f>SUM(U10:U86)</f>
        <v>170271.92</v>
      </c>
      <c r="V87" s="329">
        <f>SUM(V10:V86)</f>
        <v>270758.71000000002</v>
      </c>
      <c r="W87" s="330">
        <f t="shared" si="42"/>
        <v>441030.63</v>
      </c>
      <c r="X87" s="329">
        <f>SUM(X10:X86)</f>
        <v>177189.09999999998</v>
      </c>
      <c r="Y87" s="329">
        <f>SUM(Y10:Y86)</f>
        <v>258650.44362750315</v>
      </c>
      <c r="Z87" s="330">
        <f t="shared" si="43"/>
        <v>435839.5436275031</v>
      </c>
      <c r="AA87" s="329">
        <f>SUM(AA10:AA86)</f>
        <v>170580.8</v>
      </c>
      <c r="AB87" s="329">
        <f>SUM(AB10:AB86)</f>
        <v>191416.29142233817</v>
      </c>
      <c r="AC87" s="330">
        <f t="shared" si="44"/>
        <v>361997.09142233816</v>
      </c>
      <c r="AD87" s="329">
        <f>SUM(AD10:AD86)</f>
        <v>170208.05999999988</v>
      </c>
      <c r="AE87" s="329">
        <f>SUM(AE10:AE86)</f>
        <v>162158.1186292567</v>
      </c>
      <c r="AF87" s="330">
        <f t="shared" si="45"/>
        <v>332366.17862925655</v>
      </c>
      <c r="AG87" s="331">
        <f t="shared" si="46"/>
        <v>1571233.4436790978</v>
      </c>
      <c r="AH87" s="332">
        <f>SUM(AH10:AH86)</f>
        <v>183473.52</v>
      </c>
      <c r="AI87" s="332">
        <f>SUM(AI10:AI86)</f>
        <v>290564.79257059813</v>
      </c>
      <c r="AJ87" s="333">
        <f>AH87+AI87</f>
        <v>474038.31257059809</v>
      </c>
      <c r="AK87" s="332">
        <f>SUM(AK10:AK86)</f>
        <v>200502.13999999993</v>
      </c>
      <c r="AL87" s="332">
        <f>SUM(AL10:AL86)</f>
        <v>293485.22664212942</v>
      </c>
      <c r="AM87" s="332">
        <f>AK87+AL87</f>
        <v>493987.36664212937</v>
      </c>
      <c r="AN87" s="332">
        <f>SUM(AN10:AN86)</f>
        <v>192311.62</v>
      </c>
      <c r="AO87" s="332">
        <f>SUM(AO10:AO86)</f>
        <v>224899.48796525001</v>
      </c>
      <c r="AP87" s="332">
        <f>AN87+AO87</f>
        <v>417211.10796525003</v>
      </c>
      <c r="AQ87" s="334">
        <f>SUM(AQ10:AQ86)</f>
        <v>200830.28000000014</v>
      </c>
      <c r="AR87" s="334">
        <f>SUM(AR10:AR86)</f>
        <v>203325.81331247283</v>
      </c>
      <c r="AS87" s="334">
        <f>AQ87+AR87</f>
        <v>404156.09331247298</v>
      </c>
      <c r="AT87" s="335">
        <f t="shared" si="51"/>
        <v>1789392.8804904507</v>
      </c>
      <c r="AU87" s="313">
        <f t="shared" si="41"/>
        <v>13.884597332686921</v>
      </c>
      <c r="AV87" s="336">
        <f>SUM(AV10:AV86)</f>
        <v>209429.27000000011</v>
      </c>
      <c r="AW87" s="336">
        <f>SUM(AW10:AW86)</f>
        <v>332227.14016020531</v>
      </c>
      <c r="AX87" s="337">
        <f>AV87+AW87</f>
        <v>541656.41016020544</v>
      </c>
      <c r="AY87" s="338">
        <f t="shared" ref="AY87:AZ87" si="70">SUM(AY10:AY86)</f>
        <v>216630.3</v>
      </c>
      <c r="AZ87" s="338">
        <f t="shared" si="70"/>
        <v>372562.60279339348</v>
      </c>
      <c r="BA87" s="339">
        <f t="shared" si="53"/>
        <v>589192.90279339347</v>
      </c>
      <c r="BB87" s="336">
        <f t="shared" ref="BB87" si="71">SUM(BB10:BB86)</f>
        <v>208447.6</v>
      </c>
      <c r="BC87" s="336">
        <f t="shared" ref="BC87" si="72">SUM(BC10:BC86)</f>
        <v>284212.34644221311</v>
      </c>
      <c r="BD87" s="337">
        <f t="shared" si="54"/>
        <v>492659.94644221314</v>
      </c>
      <c r="BE87" s="338">
        <f t="shared" ref="BE87" si="73">SUM(BE10:BE86)</f>
        <v>221988.24000000005</v>
      </c>
      <c r="BF87" s="338">
        <f t="shared" ref="BF87" si="74">SUM(BF10:BF86)</f>
        <v>250160.44036279494</v>
      </c>
      <c r="BG87" s="339">
        <f t="shared" si="55"/>
        <v>472148.68036279501</v>
      </c>
      <c r="BH87" s="340">
        <f t="shared" si="56"/>
        <v>2095657.939758607</v>
      </c>
      <c r="BI87" s="341">
        <f>(BH87-AT87)/AT87*100</f>
        <v>17.115584990156705</v>
      </c>
      <c r="BJ87" s="342">
        <f>SUM(BJ10:BJ86)</f>
        <v>235138.62</v>
      </c>
      <c r="BK87" s="342">
        <f>SUM(BK10:BK86)</f>
        <v>366048.81115217262</v>
      </c>
      <c r="BL87" s="342">
        <f>BJ87+BK87</f>
        <v>601187.43115217262</v>
      </c>
      <c r="BM87" s="343">
        <f>SUM(BM10:BM86)</f>
        <v>78896.659999999989</v>
      </c>
      <c r="BN87" s="343">
        <f>SUM(BN10:BN86)</f>
        <v>119945.99</v>
      </c>
      <c r="BO87" s="343">
        <f>BM87+BN87</f>
        <v>198842.65</v>
      </c>
      <c r="BP87" s="342">
        <f>SUM(BP10:BP86)</f>
        <v>75124.00999999998</v>
      </c>
      <c r="BQ87" s="342">
        <f>SUM(BQ10:BQ86)</f>
        <v>109771.58000000002</v>
      </c>
      <c r="BR87" s="342">
        <f>BP87+BQ87</f>
        <v>184895.59</v>
      </c>
      <c r="BS87" s="343">
        <f>SUM(BS10:BS86)</f>
        <v>75822.86</v>
      </c>
      <c r="BT87" s="343">
        <f>SUM(BT10:BT86)</f>
        <v>119945.11000000002</v>
      </c>
      <c r="BU87" s="343">
        <f>BS87+BT87</f>
        <v>195767.97000000003</v>
      </c>
      <c r="BV87" s="342">
        <f>SUM(BV10:BV86)</f>
        <v>78798.209999999992</v>
      </c>
      <c r="BW87" s="342">
        <f>SUM(BW10:BW86)</f>
        <v>122195.04999999999</v>
      </c>
      <c r="BX87" s="342">
        <f>BV87+BW87</f>
        <v>200993.25999999998</v>
      </c>
      <c r="BY87" s="343">
        <f>SUM(BY10:BY86)</f>
        <v>76833.640000000072</v>
      </c>
      <c r="BZ87" s="343">
        <f>SUM(BZ10:BZ86)</f>
        <v>106280.18000000001</v>
      </c>
      <c r="CA87" s="343">
        <f>BY87+BZ87</f>
        <v>183113.82000000007</v>
      </c>
      <c r="CB87" s="342">
        <f>SUM(CB10:CB86)</f>
        <v>72030.52</v>
      </c>
      <c r="CC87" s="342">
        <f>SUM(CC10:CC86)</f>
        <v>105666.25000000001</v>
      </c>
      <c r="CD87" s="342">
        <f>CB87+CC87</f>
        <v>177696.77000000002</v>
      </c>
      <c r="CE87" s="342">
        <f>SUM(CE10:CE86)</f>
        <v>76058.460000000006</v>
      </c>
      <c r="CF87" s="342">
        <f>SUM(CF10:CF86)</f>
        <v>99488.619999999981</v>
      </c>
      <c r="CG87" s="342">
        <f>CE87+CF87</f>
        <v>175547.08</v>
      </c>
      <c r="CH87" s="342">
        <f t="shared" ref="CH87:CI87" si="75">SUM(CH10:CH86)</f>
        <v>78428.819999999978</v>
      </c>
      <c r="CI87" s="342">
        <f t="shared" si="75"/>
        <v>100226.41000000003</v>
      </c>
      <c r="CJ87" s="342">
        <f>CH87+CI87</f>
        <v>178655.23</v>
      </c>
      <c r="CK87" s="342">
        <f>SUM(CK10:CK86)</f>
        <v>85620.829999999973</v>
      </c>
      <c r="CL87" s="342">
        <f>SUM(CL10:CL86)</f>
        <v>92573.450000000026</v>
      </c>
      <c r="CM87" s="342">
        <f>CK87+CL87</f>
        <v>178194.28</v>
      </c>
      <c r="CN87" s="344">
        <f>SUM(CN10:CN86)</f>
        <v>2274894.0811521732</v>
      </c>
      <c r="CO87" s="345">
        <f t="shared" si="69"/>
        <v>8.5527384022514656</v>
      </c>
    </row>
    <row r="88" spans="1:93" ht="32.1" customHeight="1">
      <c r="W88" s="308"/>
      <c r="X88" s="308"/>
      <c r="Y88" s="308"/>
      <c r="AA88" s="308"/>
      <c r="AB88" s="308"/>
      <c r="AD88" s="308"/>
      <c r="AE88" s="308"/>
      <c r="BJ88" s="260"/>
    </row>
    <row r="89" spans="1:93" ht="32.1" customHeight="1">
      <c r="AH89" s="260" t="s">
        <v>331</v>
      </c>
      <c r="AV89" s="260" t="s">
        <v>331</v>
      </c>
      <c r="BJ89" s="260" t="s">
        <v>331</v>
      </c>
    </row>
    <row r="90" spans="1:93" ht="13.5" customHeight="1">
      <c r="H90" s="346"/>
    </row>
    <row r="91" spans="1:93" ht="13.5" customHeight="1">
      <c r="H91" s="347"/>
    </row>
    <row r="92" spans="1:93" ht="13.5" customHeight="1">
      <c r="H92" s="347"/>
    </row>
    <row r="93" spans="1:93" ht="13.5" customHeight="1">
      <c r="H93" s="347"/>
    </row>
    <row r="94" spans="1:93" ht="13.5" customHeight="1">
      <c r="H94" s="347"/>
    </row>
    <row r="95" spans="1:93" ht="13.5" customHeight="1">
      <c r="H95" s="347"/>
    </row>
    <row r="96" spans="1:93" ht="13.5" customHeight="1">
      <c r="H96" s="347"/>
    </row>
    <row r="97" spans="8:8" s="262" customFormat="1" ht="13.5" customHeight="1">
      <c r="H97" s="347"/>
    </row>
  </sheetData>
  <mergeCells count="45">
    <mergeCell ref="CK8:CM8"/>
    <mergeCell ref="BB8:BD8"/>
    <mergeCell ref="AQ7:AS7"/>
    <mergeCell ref="AV7:AX7"/>
    <mergeCell ref="BE7:BG7"/>
    <mergeCell ref="BB7:BD7"/>
    <mergeCell ref="AY7:BA7"/>
    <mergeCell ref="AY8:BA8"/>
    <mergeCell ref="AQ8:AS8"/>
    <mergeCell ref="A7:A9"/>
    <mergeCell ref="B7:B9"/>
    <mergeCell ref="C7:C9"/>
    <mergeCell ref="E7:E9"/>
    <mergeCell ref="F7:F8"/>
    <mergeCell ref="G7:G8"/>
    <mergeCell ref="H7:H8"/>
    <mergeCell ref="I7:I8"/>
    <mergeCell ref="AH8:AJ8"/>
    <mergeCell ref="AK8:AM8"/>
    <mergeCell ref="AH7:AJ7"/>
    <mergeCell ref="AK7:AM7"/>
    <mergeCell ref="U7:W7"/>
    <mergeCell ref="X7:Z7"/>
    <mergeCell ref="AA7:AC7"/>
    <mergeCell ref="AD7:AF7"/>
    <mergeCell ref="U8:W8"/>
    <mergeCell ref="X8:Z8"/>
    <mergeCell ref="AA8:AC8"/>
    <mergeCell ref="AD8:AF8"/>
    <mergeCell ref="BJ6:CO6"/>
    <mergeCell ref="BJ8:BL8"/>
    <mergeCell ref="AV6:BI6"/>
    <mergeCell ref="AH6:AU6"/>
    <mergeCell ref="AN7:AP7"/>
    <mergeCell ref="AV8:AX8"/>
    <mergeCell ref="BE8:BG8"/>
    <mergeCell ref="CE8:CG8"/>
    <mergeCell ref="CH8:CJ8"/>
    <mergeCell ref="AN8:AP8"/>
    <mergeCell ref="CB8:CD8"/>
    <mergeCell ref="BM8:BO8"/>
    <mergeCell ref="BP8:BR8"/>
    <mergeCell ref="BS8:BU8"/>
    <mergeCell ref="BV8:BX8"/>
    <mergeCell ref="BY8:CA8"/>
  </mergeCells>
  <printOptions horizontalCentered="1"/>
  <pageMargins left="0" right="0" top="0.78740157480314965" bottom="0" header="0" footer="0"/>
  <pageSetup paperSize="133" scale="45" fitToWidth="0" orientation="landscape" r:id="rId1"/>
  <headerFooter>
    <oddHeader>&amp;C&amp;16&amp;P/&amp;N</oddHeader>
  </headerFooter>
  <colBreaks count="2" manualBreakCount="2">
    <brk id="47" max="88" man="1"/>
    <brk id="61" max="8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98"/>
  <sheetViews>
    <sheetView showGridLines="0" tabSelected="1" topLeftCell="CU1" zoomScale="30" zoomScaleNormal="30" zoomScaleSheetLayoutView="40" workbookViewId="0">
      <selection activeCell="CW4" sqref="CW4"/>
    </sheetView>
  </sheetViews>
  <sheetFormatPr defaultColWidth="9.125" defaultRowHeight="13.5" customHeight="1"/>
  <cols>
    <col min="1" max="1" width="10.75" style="262" customWidth="1"/>
    <col min="2" max="2" width="12.625" style="261" hidden="1" customWidth="1"/>
    <col min="3" max="3" width="38.125" style="262" customWidth="1"/>
    <col min="4" max="4" width="20.875" style="262" hidden="1" customWidth="1"/>
    <col min="5" max="5" width="29.375" style="263" hidden="1" customWidth="1"/>
    <col min="6" max="8" width="15.25" style="262" hidden="1" customWidth="1"/>
    <col min="9" max="9" width="15" style="262" hidden="1" customWidth="1"/>
    <col min="10" max="14" width="9.25" style="262" hidden="1" customWidth="1"/>
    <col min="15" max="20" width="9.625" style="262" hidden="1" customWidth="1"/>
    <col min="21" max="36" width="35.5" style="262" hidden="1" customWidth="1"/>
    <col min="37" max="37" width="45.5" style="262" hidden="1" customWidth="1"/>
    <col min="38" max="38" width="9.625" style="262" hidden="1" customWidth="1"/>
    <col min="39" max="39" width="35" style="262" customWidth="1"/>
    <col min="40" max="40" width="37.25" style="262" hidden="1" customWidth="1"/>
    <col min="41" max="43" width="35" style="262" customWidth="1"/>
    <col min="44" max="44" width="37.25" style="262" hidden="1" customWidth="1"/>
    <col min="45" max="47" width="32.25" style="262" customWidth="1"/>
    <col min="48" max="48" width="37.25" style="262" hidden="1" customWidth="1"/>
    <col min="49" max="50" width="32.25" style="262" customWidth="1"/>
    <col min="51" max="51" width="35" style="262" customWidth="1"/>
    <col min="52" max="52" width="37.25" style="262" hidden="1" customWidth="1"/>
    <col min="53" max="54" width="35" style="262" customWidth="1"/>
    <col min="55" max="55" width="39.125" style="262" customWidth="1"/>
    <col min="56" max="56" width="33.125" style="262" customWidth="1"/>
    <col min="57" max="57" width="32" style="261" customWidth="1"/>
    <col min="58" max="58" width="26.625" style="261" hidden="1" customWidth="1"/>
    <col min="59" max="59" width="32" style="262" customWidth="1"/>
    <col min="60" max="61" width="32" style="261" customWidth="1"/>
    <col min="62" max="62" width="26.625" style="261" hidden="1" customWidth="1"/>
    <col min="63" max="63" width="32" style="262" customWidth="1"/>
    <col min="64" max="64" width="32" style="261" customWidth="1"/>
    <col min="65" max="65" width="32.5" style="261" customWidth="1"/>
    <col min="66" max="66" width="26.625" style="261" hidden="1" customWidth="1"/>
    <col min="67" max="67" width="32.5" style="262" customWidth="1"/>
    <col min="68" max="69" width="32.5" style="261" customWidth="1"/>
    <col min="70" max="70" width="26.625" style="261" hidden="1" customWidth="1"/>
    <col min="71" max="71" width="32.5" style="262" customWidth="1"/>
    <col min="72" max="72" width="32.5" style="261" customWidth="1"/>
    <col min="73" max="73" width="40.125" style="261" bestFit="1" customWidth="1"/>
    <col min="74" max="74" width="26.625" style="261" customWidth="1"/>
    <col min="75" max="75" width="32.625" style="262" customWidth="1"/>
    <col min="76" max="76" width="32.625" style="262" hidden="1" customWidth="1"/>
    <col min="77" max="79" width="32.625" style="262" customWidth="1"/>
    <col min="80" max="80" width="32.625" style="262" hidden="1" customWidth="1"/>
    <col min="81" max="83" width="32.625" style="262" customWidth="1"/>
    <col min="84" max="84" width="32.625" style="262" hidden="1" customWidth="1"/>
    <col min="85" max="87" width="32.625" style="262" customWidth="1"/>
    <col min="88" max="88" width="32.625" style="262" hidden="1" customWidth="1"/>
    <col min="89" max="91" width="32.625" style="262" customWidth="1"/>
    <col min="92" max="92" width="32.625" style="262" hidden="1" customWidth="1"/>
    <col min="93" max="95" width="32.625" style="262" customWidth="1"/>
    <col min="96" max="96" width="32.625" style="262" hidden="1" customWidth="1"/>
    <col min="97" max="99" width="32.625" style="262" customWidth="1"/>
    <col min="100" max="100" width="32.625" style="262" hidden="1" customWidth="1"/>
    <col min="101" max="102" width="32.625" style="262" customWidth="1"/>
    <col min="103" max="103" width="32.25" style="262" bestFit="1" customWidth="1"/>
    <col min="104" max="104" width="32.25" style="262" hidden="1" customWidth="1"/>
    <col min="105" max="105" width="35.5" style="262" customWidth="1"/>
    <col min="106" max="106" width="35.5" style="262" bestFit="1" customWidth="1"/>
    <col min="107" max="107" width="35.5" style="262" customWidth="1"/>
    <col min="108" max="108" width="35.5" style="262" hidden="1" customWidth="1"/>
    <col min="109" max="111" width="35.5" style="262" customWidth="1"/>
    <col min="112" max="112" width="35.5" style="262" hidden="1" customWidth="1"/>
    <col min="113" max="114" width="35.5" style="262" customWidth="1"/>
    <col min="115" max="115" width="40.125" style="262" bestFit="1" customWidth="1"/>
    <col min="116" max="116" width="24.25" style="262" bestFit="1" customWidth="1"/>
    <col min="117" max="16384" width="9.125" style="262"/>
  </cols>
  <sheetData>
    <row r="1" spans="1:132" s="406" customFormat="1" ht="41.1" customHeight="1">
      <c r="B1" s="418"/>
      <c r="E1" s="419"/>
      <c r="AT1" s="420" t="s">
        <v>338</v>
      </c>
      <c r="BE1" s="418"/>
      <c r="BF1" s="418"/>
      <c r="BH1" s="418"/>
      <c r="BI1" s="418"/>
      <c r="BJ1" s="418"/>
      <c r="BL1" s="420" t="s">
        <v>338</v>
      </c>
      <c r="BN1" s="420" t="s">
        <v>338</v>
      </c>
      <c r="BP1" s="418"/>
      <c r="BQ1" s="418"/>
      <c r="BR1" s="418"/>
      <c r="BT1" s="418"/>
      <c r="BU1" s="418"/>
      <c r="BV1" s="418"/>
      <c r="BW1" s="420"/>
      <c r="CG1" s="418"/>
      <c r="CH1" s="418"/>
      <c r="CI1" s="420" t="s">
        <v>338</v>
      </c>
      <c r="CJ1" s="420" t="s">
        <v>338</v>
      </c>
      <c r="CN1" s="418"/>
      <c r="CO1" s="418"/>
      <c r="CP1" s="418"/>
      <c r="EB1" s="418"/>
    </row>
    <row r="2" spans="1:132" s="406" customFormat="1" ht="41.1" customHeight="1">
      <c r="E2" s="421"/>
      <c r="F2" s="405"/>
      <c r="G2" s="405"/>
      <c r="H2" s="405"/>
      <c r="I2" s="405"/>
      <c r="R2" s="407"/>
      <c r="S2" s="407"/>
      <c r="AQ2" s="420" t="s">
        <v>333</v>
      </c>
      <c r="BE2" s="418"/>
      <c r="BF2" s="418"/>
      <c r="BH2" s="418"/>
      <c r="BI2" s="420" t="s">
        <v>333</v>
      </c>
      <c r="BJ2" s="418"/>
      <c r="BP2" s="418"/>
      <c r="BQ2" s="418"/>
      <c r="BR2" s="418"/>
      <c r="BT2" s="418"/>
      <c r="BU2" s="418"/>
      <c r="BV2" s="418"/>
      <c r="CG2" s="420" t="s">
        <v>333</v>
      </c>
      <c r="CH2" s="418"/>
      <c r="CN2" s="418"/>
      <c r="CO2" s="418"/>
      <c r="CP2" s="418"/>
      <c r="CR2" s="422"/>
      <c r="DU2" s="407"/>
      <c r="DV2" s="407"/>
      <c r="DW2" s="407"/>
      <c r="DX2" s="407"/>
      <c r="DY2" s="407"/>
      <c r="DZ2" s="423"/>
      <c r="EA2" s="423"/>
      <c r="EB2" s="424"/>
    </row>
    <row r="3" spans="1:132" s="266" customFormat="1" ht="41.1" hidden="1" customHeight="1">
      <c r="E3" s="348"/>
      <c r="F3" s="265"/>
      <c r="G3" s="265"/>
      <c r="H3" s="265"/>
      <c r="I3" s="265"/>
      <c r="BE3" s="269"/>
      <c r="BF3" s="269"/>
      <c r="BH3" s="269"/>
      <c r="BI3" s="269"/>
      <c r="BJ3" s="269"/>
      <c r="BL3" s="269"/>
      <c r="BM3" s="269"/>
      <c r="BN3" s="269"/>
      <c r="BP3" s="269"/>
      <c r="BQ3" s="269"/>
      <c r="BR3" s="269"/>
      <c r="BT3" s="269"/>
      <c r="BU3" s="269"/>
      <c r="BV3" s="269"/>
      <c r="BW3" s="349"/>
      <c r="BX3" s="349"/>
      <c r="BZ3" s="349"/>
      <c r="CA3" s="349"/>
      <c r="CB3" s="349"/>
      <c r="CD3" s="349"/>
      <c r="CE3" s="349"/>
      <c r="CF3" s="349"/>
      <c r="CH3" s="349"/>
      <c r="CI3" s="349"/>
      <c r="CJ3" s="349"/>
      <c r="CL3" s="349"/>
      <c r="CM3" s="349"/>
      <c r="CN3" s="349"/>
      <c r="CP3" s="349"/>
      <c r="CQ3" s="349"/>
      <c r="CR3" s="349"/>
      <c r="CT3" s="349"/>
      <c r="CU3" s="349"/>
      <c r="CV3" s="349"/>
      <c r="CX3" s="349"/>
      <c r="CY3" s="349"/>
      <c r="CZ3" s="349"/>
      <c r="DB3" s="349"/>
      <c r="DC3" s="349"/>
      <c r="DD3" s="349"/>
      <c r="DE3" s="349"/>
      <c r="DF3" s="349"/>
      <c r="DG3" s="349"/>
      <c r="DH3" s="349"/>
      <c r="DI3" s="349"/>
      <c r="DJ3" s="349"/>
      <c r="DK3" s="349"/>
      <c r="DL3" s="349"/>
    </row>
    <row r="4" spans="1:132" s="350" customFormat="1" ht="41.1" customHeight="1">
      <c r="E4" s="351"/>
      <c r="F4" s="352"/>
      <c r="G4" s="352"/>
      <c r="H4" s="352"/>
      <c r="I4" s="352"/>
      <c r="W4" s="353">
        <f>รายได้!G7</f>
        <v>334677.78999999998</v>
      </c>
      <c r="AA4" s="353">
        <f>รายได้!H7</f>
        <v>312869.82999999996</v>
      </c>
      <c r="AE4" s="353">
        <f>รายได้!I7</f>
        <v>224946.95999999996</v>
      </c>
      <c r="AI4" s="353">
        <f>รายได้!J7</f>
        <v>268344.68000000005</v>
      </c>
      <c r="AM4" s="350" t="s">
        <v>317</v>
      </c>
      <c r="AO4" s="353">
        <f>รายได้!K7</f>
        <v>366636.69999999984</v>
      </c>
      <c r="AS4" s="353">
        <f>รายได้!L7</f>
        <v>386140.95999999996</v>
      </c>
      <c r="AW4" s="353">
        <f>รายได้!M7</f>
        <v>320615.72999999992</v>
      </c>
      <c r="BA4" s="353">
        <f>รายได้!N7</f>
        <v>357905.81</v>
      </c>
      <c r="BE4" s="354"/>
      <c r="BG4" s="353">
        <f>รายได้!O7</f>
        <v>392487.78</v>
      </c>
      <c r="BI4" s="354"/>
      <c r="BK4" s="353">
        <f>รายได้!P7</f>
        <v>463707.5</v>
      </c>
      <c r="BM4" s="354"/>
      <c r="BO4" s="353">
        <f>รายได้!Q7</f>
        <v>362933.27</v>
      </c>
      <c r="BQ4" s="354"/>
      <c r="BS4" s="353">
        <f>รายได้!R7</f>
        <v>410755.03</v>
      </c>
      <c r="BU4" s="354"/>
      <c r="BV4" s="354"/>
      <c r="BW4" s="355"/>
      <c r="BY4" s="353">
        <f>รายได้!S7</f>
        <v>403872.64999999997</v>
      </c>
      <c r="BZ4" s="353"/>
      <c r="CB4" s="355"/>
      <c r="CC4" s="356">
        <f>รายงาน!K31</f>
        <v>169272.09999999998</v>
      </c>
      <c r="CD4" s="355"/>
      <c r="CF4" s="355"/>
      <c r="CG4" s="356">
        <f>รายงาน!K32</f>
        <v>157753.71999999997</v>
      </c>
      <c r="CH4" s="355"/>
      <c r="CJ4" s="355"/>
      <c r="CK4" s="356">
        <f>+รายงาน!K33</f>
        <v>154698.25999999998</v>
      </c>
      <c r="CL4" s="355"/>
      <c r="CO4" s="356">
        <f>รายงาน!K34</f>
        <v>139922.18000000002</v>
      </c>
      <c r="CP4" s="355"/>
      <c r="CS4" s="356">
        <f>[7]รายงาน!$K$35</f>
        <v>125425.39</v>
      </c>
      <c r="CT4" s="355"/>
      <c r="CW4" s="356">
        <f>[7]รายงาน!$K$36</f>
        <v>127977.80999999998</v>
      </c>
      <c r="CX4" s="355"/>
      <c r="CZ4" s="356">
        <f>[7]รายงาน!$K$37</f>
        <v>156403.03</v>
      </c>
      <c r="DB4" s="355"/>
      <c r="DC4" s="355"/>
      <c r="DD4" s="466">
        <f>[8]รายงาน!$K$38</f>
        <v>163482.41</v>
      </c>
      <c r="DE4" s="355"/>
      <c r="DG4" s="467"/>
      <c r="DH4" s="467">
        <v>133491.24</v>
      </c>
      <c r="DI4" s="467"/>
      <c r="DJ4" s="467"/>
      <c r="DK4" s="355"/>
      <c r="DL4" s="355"/>
    </row>
    <row r="5" spans="1:132" s="266" customFormat="1" ht="41.1" customHeight="1">
      <c r="A5" s="349" t="s">
        <v>8</v>
      </c>
      <c r="B5" s="357"/>
      <c r="C5" s="358"/>
      <c r="D5" s="358"/>
      <c r="E5" s="348"/>
      <c r="F5" s="270"/>
      <c r="G5" s="270"/>
      <c r="H5" s="270"/>
      <c r="AM5" s="266">
        <v>2014</v>
      </c>
      <c r="AQ5" s="266">
        <f>2558-543</f>
        <v>2015</v>
      </c>
      <c r="BD5" s="468" t="s">
        <v>347</v>
      </c>
      <c r="BE5" s="269">
        <v>2015</v>
      </c>
      <c r="BF5" s="269"/>
      <c r="BH5" s="269"/>
      <c r="BI5" s="269">
        <v>2016</v>
      </c>
      <c r="BJ5" s="269"/>
      <c r="BL5" s="269"/>
      <c r="BM5" s="269"/>
      <c r="BN5" s="269"/>
      <c r="BP5" s="269"/>
      <c r="BQ5" s="269"/>
      <c r="BR5" s="269"/>
      <c r="BT5" s="269"/>
      <c r="BU5" s="269"/>
      <c r="BV5" s="468" t="s">
        <v>347</v>
      </c>
      <c r="BW5" s="349">
        <v>2016</v>
      </c>
      <c r="BX5" s="349"/>
      <c r="BZ5" s="349"/>
      <c r="CA5" s="349">
        <v>2017</v>
      </c>
      <c r="CB5" s="349"/>
      <c r="CD5" s="349"/>
      <c r="CE5" s="349"/>
      <c r="CF5" s="349"/>
      <c r="CH5" s="349"/>
      <c r="CI5" s="349"/>
      <c r="CJ5" s="349"/>
      <c r="CL5" s="349"/>
      <c r="CM5" s="349"/>
      <c r="CN5" s="349"/>
      <c r="CP5" s="349"/>
      <c r="CQ5" s="356"/>
      <c r="CR5" s="349"/>
      <c r="CT5" s="349"/>
      <c r="CU5" s="349"/>
      <c r="CV5" s="349"/>
      <c r="CX5" s="349"/>
      <c r="CY5" s="271"/>
      <c r="CZ5" s="271"/>
      <c r="DA5" s="262"/>
      <c r="DB5" s="271"/>
      <c r="DC5" s="271"/>
      <c r="DD5" s="271"/>
      <c r="DE5" s="271"/>
      <c r="DF5" s="271"/>
      <c r="DG5" s="271"/>
      <c r="DH5" s="271"/>
      <c r="DI5" s="271"/>
      <c r="DJ5" s="271"/>
      <c r="DK5" s="349"/>
      <c r="DL5" s="468" t="s">
        <v>347</v>
      </c>
    </row>
    <row r="6" spans="1:132" s="413" customFormat="1" ht="60.75" customHeight="1">
      <c r="A6" s="408" t="s">
        <v>8</v>
      </c>
      <c r="B6" s="409"/>
      <c r="C6" s="410"/>
      <c r="D6" s="410"/>
      <c r="E6" s="411"/>
      <c r="F6" s="412" t="s">
        <v>11</v>
      </c>
      <c r="G6" s="412" t="s">
        <v>11</v>
      </c>
      <c r="H6" s="412" t="s">
        <v>11</v>
      </c>
      <c r="I6" s="412" t="s">
        <v>11</v>
      </c>
      <c r="R6" s="414"/>
      <c r="S6" s="414"/>
      <c r="T6" s="414"/>
      <c r="U6" s="446" t="s">
        <v>335</v>
      </c>
      <c r="V6" s="446"/>
      <c r="W6" s="446"/>
      <c r="X6" s="446"/>
      <c r="Y6" s="446"/>
      <c r="Z6" s="446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  <c r="AM6" s="447" t="s">
        <v>341</v>
      </c>
      <c r="AN6" s="447"/>
      <c r="AO6" s="447"/>
      <c r="AP6" s="447"/>
      <c r="AQ6" s="447"/>
      <c r="AR6" s="447"/>
      <c r="AS6" s="447"/>
      <c r="AT6" s="447"/>
      <c r="AU6" s="447"/>
      <c r="AV6" s="447"/>
      <c r="AW6" s="447"/>
      <c r="AX6" s="447"/>
      <c r="AY6" s="447"/>
      <c r="AZ6" s="447"/>
      <c r="BA6" s="447"/>
      <c r="BB6" s="447"/>
      <c r="BC6" s="447"/>
      <c r="BD6" s="447"/>
      <c r="BE6" s="448" t="s">
        <v>339</v>
      </c>
      <c r="BF6" s="448"/>
      <c r="BG6" s="448"/>
      <c r="BH6" s="448"/>
      <c r="BI6" s="448"/>
      <c r="BJ6" s="448"/>
      <c r="BK6" s="448"/>
      <c r="BL6" s="448"/>
      <c r="BM6" s="448"/>
      <c r="BN6" s="448"/>
      <c r="BO6" s="448"/>
      <c r="BP6" s="448"/>
      <c r="BQ6" s="448"/>
      <c r="BR6" s="448"/>
      <c r="BS6" s="448"/>
      <c r="BT6" s="448"/>
      <c r="BU6" s="448"/>
      <c r="BV6" s="448"/>
      <c r="BW6" s="442" t="s">
        <v>340</v>
      </c>
      <c r="BX6" s="442"/>
      <c r="BY6" s="442"/>
      <c r="BZ6" s="442"/>
      <c r="CA6" s="442"/>
      <c r="CB6" s="442"/>
      <c r="CC6" s="442"/>
      <c r="CD6" s="442"/>
      <c r="CE6" s="442"/>
      <c r="CF6" s="442"/>
      <c r="CG6" s="442"/>
      <c r="CH6" s="442"/>
      <c r="CI6" s="442"/>
      <c r="CJ6" s="442"/>
      <c r="CK6" s="442"/>
      <c r="CL6" s="442"/>
      <c r="CM6" s="442"/>
      <c r="CN6" s="442"/>
      <c r="CO6" s="442"/>
      <c r="CP6" s="442"/>
      <c r="CQ6" s="442"/>
      <c r="CR6" s="442"/>
      <c r="CS6" s="442"/>
      <c r="CT6" s="442"/>
      <c r="CU6" s="442"/>
      <c r="CV6" s="442"/>
      <c r="CW6" s="442"/>
      <c r="CX6" s="442"/>
      <c r="CY6" s="442"/>
      <c r="CZ6" s="442"/>
      <c r="DA6" s="442"/>
      <c r="DB6" s="442"/>
      <c r="DC6" s="442"/>
      <c r="DD6" s="442"/>
      <c r="DE6" s="442"/>
      <c r="DF6" s="442"/>
      <c r="DG6" s="442"/>
      <c r="DH6" s="442"/>
      <c r="DI6" s="442"/>
      <c r="DJ6" s="442"/>
      <c r="DK6" s="442"/>
      <c r="DL6" s="442"/>
    </row>
    <row r="7" spans="1:132" ht="41.1" customHeight="1">
      <c r="A7" s="441" t="s">
        <v>23</v>
      </c>
      <c r="B7" s="441" t="s">
        <v>24</v>
      </c>
      <c r="C7" s="441" t="s">
        <v>25</v>
      </c>
      <c r="D7" s="280"/>
      <c r="E7" s="441" t="s">
        <v>26</v>
      </c>
      <c r="F7" s="439" t="s">
        <v>27</v>
      </c>
      <c r="G7" s="439" t="s">
        <v>28</v>
      </c>
      <c r="H7" s="439" t="s">
        <v>240</v>
      </c>
      <c r="I7" s="439" t="s">
        <v>36</v>
      </c>
      <c r="J7" s="281"/>
      <c r="K7" s="281"/>
      <c r="L7" s="281"/>
      <c r="M7" s="281"/>
      <c r="N7" s="281"/>
      <c r="O7" s="281"/>
      <c r="P7" s="281"/>
      <c r="Q7" s="281"/>
      <c r="U7" s="445">
        <v>2556</v>
      </c>
      <c r="V7" s="445"/>
      <c r="W7" s="445"/>
      <c r="X7" s="445"/>
      <c r="Y7" s="445">
        <v>2557</v>
      </c>
      <c r="Z7" s="445"/>
      <c r="AA7" s="445"/>
      <c r="AB7" s="445"/>
      <c r="AC7" s="445">
        <v>2557</v>
      </c>
      <c r="AD7" s="445"/>
      <c r="AE7" s="445"/>
      <c r="AF7" s="445"/>
      <c r="AG7" s="445">
        <v>2557</v>
      </c>
      <c r="AH7" s="445"/>
      <c r="AI7" s="445"/>
      <c r="AJ7" s="445"/>
      <c r="AK7" s="359"/>
      <c r="AL7" s="359"/>
      <c r="AM7" s="444">
        <v>2557</v>
      </c>
      <c r="AN7" s="444"/>
      <c r="AO7" s="444"/>
      <c r="AP7" s="444"/>
      <c r="AQ7" s="444">
        <v>2558</v>
      </c>
      <c r="AR7" s="444"/>
      <c r="AS7" s="444"/>
      <c r="AT7" s="444"/>
      <c r="AU7" s="444">
        <v>2558</v>
      </c>
      <c r="AV7" s="444"/>
      <c r="AW7" s="444"/>
      <c r="AX7" s="444"/>
      <c r="AY7" s="444">
        <v>2558</v>
      </c>
      <c r="AZ7" s="444"/>
      <c r="BA7" s="444"/>
      <c r="BB7" s="444"/>
      <c r="BC7" s="360"/>
      <c r="BD7" s="360"/>
      <c r="BE7" s="438">
        <v>2558</v>
      </c>
      <c r="BF7" s="438"/>
      <c r="BG7" s="438"/>
      <c r="BH7" s="438"/>
      <c r="BI7" s="438">
        <v>2559</v>
      </c>
      <c r="BJ7" s="438"/>
      <c r="BK7" s="438"/>
      <c r="BL7" s="438"/>
      <c r="BM7" s="438">
        <v>2559</v>
      </c>
      <c r="BN7" s="438"/>
      <c r="BO7" s="438"/>
      <c r="BP7" s="438"/>
      <c r="BQ7" s="438">
        <v>2559</v>
      </c>
      <c r="BR7" s="438"/>
      <c r="BS7" s="438"/>
      <c r="BT7" s="438"/>
      <c r="BU7" s="284"/>
      <c r="BV7" s="284"/>
      <c r="BW7" s="361"/>
      <c r="BX7" s="361"/>
      <c r="BY7" s="361"/>
      <c r="BZ7" s="361"/>
      <c r="CA7" s="361"/>
      <c r="CB7" s="361"/>
      <c r="CC7" s="361"/>
      <c r="CD7" s="361"/>
      <c r="CE7" s="361"/>
      <c r="CF7" s="361"/>
      <c r="CG7" s="361"/>
      <c r="CH7" s="361"/>
      <c r="CI7" s="361"/>
      <c r="CJ7" s="361"/>
      <c r="CK7" s="361"/>
      <c r="CL7" s="361"/>
      <c r="CM7" s="361"/>
      <c r="CN7" s="361"/>
      <c r="CO7" s="361"/>
      <c r="CP7" s="361"/>
      <c r="CQ7" s="361"/>
      <c r="CR7" s="361"/>
      <c r="CS7" s="361"/>
      <c r="CT7" s="361"/>
      <c r="CU7" s="361"/>
      <c r="CV7" s="361"/>
      <c r="CW7" s="361"/>
      <c r="CX7" s="361"/>
      <c r="CY7" s="361"/>
      <c r="CZ7" s="361"/>
      <c r="DA7" s="361"/>
      <c r="DB7" s="361"/>
      <c r="DC7" s="361"/>
      <c r="DD7" s="361"/>
      <c r="DE7" s="361"/>
      <c r="DF7" s="361"/>
      <c r="DG7" s="361"/>
      <c r="DH7" s="361"/>
      <c r="DI7" s="361"/>
      <c r="DJ7" s="361"/>
      <c r="DK7" s="361"/>
      <c r="DL7" s="361"/>
    </row>
    <row r="8" spans="1:132" ht="41.1" customHeight="1">
      <c r="A8" s="441"/>
      <c r="B8" s="441"/>
      <c r="C8" s="441"/>
      <c r="D8" s="280"/>
      <c r="E8" s="441"/>
      <c r="F8" s="439"/>
      <c r="G8" s="439"/>
      <c r="H8" s="439"/>
      <c r="I8" s="439"/>
      <c r="J8" s="281"/>
      <c r="K8" s="281"/>
      <c r="L8" s="281"/>
      <c r="M8" s="281"/>
      <c r="N8" s="281"/>
      <c r="O8" s="281"/>
      <c r="P8" s="281"/>
      <c r="Q8" s="281"/>
      <c r="S8" s="286" t="s">
        <v>38</v>
      </c>
      <c r="U8" s="445" t="s">
        <v>267</v>
      </c>
      <c r="V8" s="445"/>
      <c r="W8" s="445"/>
      <c r="X8" s="445"/>
      <c r="Y8" s="445" t="s">
        <v>268</v>
      </c>
      <c r="Z8" s="445"/>
      <c r="AA8" s="445"/>
      <c r="AB8" s="445"/>
      <c r="AC8" s="445" t="s">
        <v>269</v>
      </c>
      <c r="AD8" s="445"/>
      <c r="AE8" s="445"/>
      <c r="AF8" s="445"/>
      <c r="AG8" s="445" t="s">
        <v>270</v>
      </c>
      <c r="AH8" s="445"/>
      <c r="AI8" s="445"/>
      <c r="AJ8" s="445"/>
      <c r="AK8" s="359"/>
      <c r="AL8" s="359"/>
      <c r="AM8" s="444" t="s">
        <v>267</v>
      </c>
      <c r="AN8" s="444"/>
      <c r="AO8" s="444"/>
      <c r="AP8" s="444"/>
      <c r="AQ8" s="444" t="s">
        <v>268</v>
      </c>
      <c r="AR8" s="444"/>
      <c r="AS8" s="444"/>
      <c r="AT8" s="444"/>
      <c r="AU8" s="444" t="s">
        <v>269</v>
      </c>
      <c r="AV8" s="444"/>
      <c r="AW8" s="444"/>
      <c r="AX8" s="444"/>
      <c r="AY8" s="444" t="s">
        <v>270</v>
      </c>
      <c r="AZ8" s="444"/>
      <c r="BA8" s="444"/>
      <c r="BB8" s="444"/>
      <c r="BC8" s="360"/>
      <c r="BD8" s="360"/>
      <c r="BE8" s="438" t="s">
        <v>267</v>
      </c>
      <c r="BF8" s="438"/>
      <c r="BG8" s="438"/>
      <c r="BH8" s="438"/>
      <c r="BI8" s="438" t="s">
        <v>268</v>
      </c>
      <c r="BJ8" s="438"/>
      <c r="BK8" s="438"/>
      <c r="BL8" s="438"/>
      <c r="BM8" s="438" t="s">
        <v>269</v>
      </c>
      <c r="BN8" s="438"/>
      <c r="BO8" s="438"/>
      <c r="BP8" s="438"/>
      <c r="BQ8" s="438" t="s">
        <v>270</v>
      </c>
      <c r="BR8" s="438"/>
      <c r="BS8" s="438"/>
      <c r="BT8" s="438"/>
      <c r="BU8" s="284"/>
      <c r="BV8" s="284"/>
      <c r="BW8" s="443" t="s">
        <v>267</v>
      </c>
      <c r="BX8" s="443"/>
      <c r="BY8" s="443"/>
      <c r="BZ8" s="443"/>
      <c r="CA8" s="443" t="s">
        <v>277</v>
      </c>
      <c r="CB8" s="443"/>
      <c r="CC8" s="443"/>
      <c r="CD8" s="443"/>
      <c r="CE8" s="443" t="s">
        <v>278</v>
      </c>
      <c r="CF8" s="443"/>
      <c r="CG8" s="443"/>
      <c r="CH8" s="443"/>
      <c r="CI8" s="443" t="s">
        <v>279</v>
      </c>
      <c r="CJ8" s="443"/>
      <c r="CK8" s="443"/>
      <c r="CL8" s="443"/>
      <c r="CM8" s="443" t="s">
        <v>280</v>
      </c>
      <c r="CN8" s="443"/>
      <c r="CO8" s="443"/>
      <c r="CP8" s="443"/>
      <c r="CQ8" s="443" t="s">
        <v>281</v>
      </c>
      <c r="CR8" s="443"/>
      <c r="CS8" s="443"/>
      <c r="CT8" s="443"/>
      <c r="CU8" s="443" t="s">
        <v>282</v>
      </c>
      <c r="CV8" s="443"/>
      <c r="CW8" s="443"/>
      <c r="CX8" s="443"/>
      <c r="CY8" s="443" t="s">
        <v>283</v>
      </c>
      <c r="CZ8" s="443"/>
      <c r="DA8" s="443"/>
      <c r="DB8" s="443"/>
      <c r="DC8" s="443" t="s">
        <v>344</v>
      </c>
      <c r="DD8" s="443"/>
      <c r="DE8" s="443"/>
      <c r="DF8" s="417"/>
      <c r="DG8" s="443" t="s">
        <v>345</v>
      </c>
      <c r="DH8" s="443"/>
      <c r="DI8" s="443"/>
      <c r="DJ8" s="425"/>
      <c r="DK8" s="362"/>
      <c r="DL8" s="362"/>
    </row>
    <row r="9" spans="1:132" ht="41.1" customHeight="1">
      <c r="A9" s="441"/>
      <c r="B9" s="441"/>
      <c r="C9" s="441"/>
      <c r="D9" s="280"/>
      <c r="E9" s="441"/>
      <c r="F9" s="288" t="s">
        <v>10</v>
      </c>
      <c r="G9" s="288" t="s">
        <v>10</v>
      </c>
      <c r="H9" s="288" t="s">
        <v>10</v>
      </c>
      <c r="I9" s="288" t="s">
        <v>10</v>
      </c>
      <c r="J9" s="289" t="s">
        <v>256</v>
      </c>
      <c r="K9" s="289" t="s">
        <v>257</v>
      </c>
      <c r="L9" s="289" t="s">
        <v>258</v>
      </c>
      <c r="M9" s="290" t="s">
        <v>259</v>
      </c>
      <c r="N9" s="291" t="s">
        <v>260</v>
      </c>
      <c r="O9" s="292" t="s">
        <v>261</v>
      </c>
      <c r="P9" s="292" t="s">
        <v>262</v>
      </c>
      <c r="Q9" s="292" t="s">
        <v>263</v>
      </c>
      <c r="R9" s="267" t="s">
        <v>264</v>
      </c>
      <c r="S9" s="293" t="s">
        <v>265</v>
      </c>
      <c r="T9" s="294" t="s">
        <v>266</v>
      </c>
      <c r="U9" s="363" t="str">
        <f>รายได้ที่เกิดขึ้นในจังหวัด!U9</f>
        <v>ไทย</v>
      </c>
      <c r="V9" s="363" t="str">
        <f>รายได้ที่เกิดขึ้นในจังหวัด!V9</f>
        <v>ต่างชาติ</v>
      </c>
      <c r="W9" s="363" t="s">
        <v>328</v>
      </c>
      <c r="X9" s="363" t="str">
        <f>รายได้ที่เกิดขึ้นในจังหวัด!W9</f>
        <v>รวม</v>
      </c>
      <c r="Y9" s="363" t="str">
        <f>รายได้ที่เกิดขึ้นในจังหวัด!X9</f>
        <v>ไทย</v>
      </c>
      <c r="Z9" s="363" t="str">
        <f>รายได้ที่เกิดขึ้นในจังหวัด!Y9</f>
        <v>ต่างชาติ</v>
      </c>
      <c r="AA9" s="363" t="s">
        <v>328</v>
      </c>
      <c r="AB9" s="363" t="str">
        <f>รายได้ที่เกิดขึ้นในจังหวัด!Z9</f>
        <v>รวม</v>
      </c>
      <c r="AC9" s="363" t="str">
        <f>รายได้ที่เกิดขึ้นในจังหวัด!AA9</f>
        <v>ไทย</v>
      </c>
      <c r="AD9" s="363" t="str">
        <f>รายได้ที่เกิดขึ้นในจังหวัด!AB9</f>
        <v>ต่างชาติ</v>
      </c>
      <c r="AE9" s="363" t="s">
        <v>328</v>
      </c>
      <c r="AF9" s="363" t="str">
        <f>รายได้ที่เกิดขึ้นในจังหวัด!AC9</f>
        <v>รวม</v>
      </c>
      <c r="AG9" s="363" t="str">
        <f>รายได้ที่เกิดขึ้นในจังหวัด!AD9</f>
        <v>ไทย</v>
      </c>
      <c r="AH9" s="363" t="str">
        <f>รายได้ที่เกิดขึ้นในจังหวัด!AE9</f>
        <v>ต่างชาติ</v>
      </c>
      <c r="AI9" s="363" t="s">
        <v>328</v>
      </c>
      <c r="AJ9" s="363" t="str">
        <f>รายได้ที่เกิดขึ้นในจังหวัด!AF9</f>
        <v>รวม</v>
      </c>
      <c r="AK9" s="363" t="str">
        <f>รายได้ที่เกิดขึ้นในจังหวัด!AG9</f>
        <v>รวมปีงบ 57</v>
      </c>
      <c r="AL9" s="363"/>
      <c r="AM9" s="364" t="s">
        <v>271</v>
      </c>
      <c r="AN9" s="364" t="s">
        <v>272</v>
      </c>
      <c r="AO9" s="364" t="s">
        <v>328</v>
      </c>
      <c r="AP9" s="364" t="s">
        <v>273</v>
      </c>
      <c r="AQ9" s="364" t="s">
        <v>271</v>
      </c>
      <c r="AR9" s="364" t="s">
        <v>272</v>
      </c>
      <c r="AS9" s="364" t="s">
        <v>328</v>
      </c>
      <c r="AT9" s="364" t="s">
        <v>273</v>
      </c>
      <c r="AU9" s="364" t="s">
        <v>271</v>
      </c>
      <c r="AV9" s="364" t="s">
        <v>272</v>
      </c>
      <c r="AW9" s="364" t="s">
        <v>328</v>
      </c>
      <c r="AX9" s="364" t="s">
        <v>273</v>
      </c>
      <c r="AY9" s="364" t="s">
        <v>271</v>
      </c>
      <c r="AZ9" s="364" t="s">
        <v>272</v>
      </c>
      <c r="BA9" s="364" t="s">
        <v>328</v>
      </c>
      <c r="BB9" s="364" t="s">
        <v>273</v>
      </c>
      <c r="BC9" s="364" t="s">
        <v>274</v>
      </c>
      <c r="BD9" s="364" t="s">
        <v>275</v>
      </c>
      <c r="BE9" s="298" t="s">
        <v>271</v>
      </c>
      <c r="BF9" s="298" t="s">
        <v>272</v>
      </c>
      <c r="BG9" s="298" t="s">
        <v>328</v>
      </c>
      <c r="BH9" s="298" t="s">
        <v>273</v>
      </c>
      <c r="BI9" s="298" t="s">
        <v>271</v>
      </c>
      <c r="BJ9" s="298" t="s">
        <v>272</v>
      </c>
      <c r="BK9" s="298" t="s">
        <v>328</v>
      </c>
      <c r="BL9" s="298" t="s">
        <v>273</v>
      </c>
      <c r="BM9" s="298" t="s">
        <v>271</v>
      </c>
      <c r="BN9" s="298" t="s">
        <v>272</v>
      </c>
      <c r="BO9" s="298" t="s">
        <v>328</v>
      </c>
      <c r="BP9" s="298" t="s">
        <v>273</v>
      </c>
      <c r="BQ9" s="298" t="s">
        <v>271</v>
      </c>
      <c r="BR9" s="298" t="s">
        <v>272</v>
      </c>
      <c r="BS9" s="298" t="s">
        <v>328</v>
      </c>
      <c r="BT9" s="298" t="s">
        <v>273</v>
      </c>
      <c r="BU9" s="298" t="s">
        <v>330</v>
      </c>
      <c r="BV9" s="298" t="s">
        <v>275</v>
      </c>
      <c r="BW9" s="365" t="s">
        <v>271</v>
      </c>
      <c r="BX9" s="365" t="s">
        <v>272</v>
      </c>
      <c r="BY9" s="365" t="s">
        <v>328</v>
      </c>
      <c r="BZ9" s="365" t="s">
        <v>273</v>
      </c>
      <c r="CA9" s="365" t="s">
        <v>271</v>
      </c>
      <c r="CB9" s="365" t="s">
        <v>272</v>
      </c>
      <c r="CC9" s="365" t="s">
        <v>328</v>
      </c>
      <c r="CD9" s="365" t="s">
        <v>273</v>
      </c>
      <c r="CE9" s="365" t="s">
        <v>271</v>
      </c>
      <c r="CF9" s="365" t="s">
        <v>272</v>
      </c>
      <c r="CG9" s="365" t="s">
        <v>328</v>
      </c>
      <c r="CH9" s="365" t="s">
        <v>273</v>
      </c>
      <c r="CI9" s="365" t="s">
        <v>271</v>
      </c>
      <c r="CJ9" s="365" t="s">
        <v>272</v>
      </c>
      <c r="CK9" s="365" t="s">
        <v>328</v>
      </c>
      <c r="CL9" s="365" t="s">
        <v>273</v>
      </c>
      <c r="CM9" s="365" t="s">
        <v>271</v>
      </c>
      <c r="CN9" s="365" t="s">
        <v>272</v>
      </c>
      <c r="CO9" s="365" t="s">
        <v>328</v>
      </c>
      <c r="CP9" s="365" t="s">
        <v>273</v>
      </c>
      <c r="CQ9" s="365" t="s">
        <v>271</v>
      </c>
      <c r="CR9" s="365" t="s">
        <v>272</v>
      </c>
      <c r="CS9" s="365" t="s">
        <v>328</v>
      </c>
      <c r="CT9" s="365" t="s">
        <v>273</v>
      </c>
      <c r="CU9" s="365" t="s">
        <v>271</v>
      </c>
      <c r="CV9" s="365" t="s">
        <v>272</v>
      </c>
      <c r="CW9" s="365" t="s">
        <v>328</v>
      </c>
      <c r="CX9" s="365" t="s">
        <v>273</v>
      </c>
      <c r="CY9" s="365" t="s">
        <v>271</v>
      </c>
      <c r="CZ9" s="365" t="s">
        <v>272</v>
      </c>
      <c r="DA9" s="365" t="s">
        <v>328</v>
      </c>
      <c r="DB9" s="365" t="s">
        <v>273</v>
      </c>
      <c r="DC9" s="365" t="s">
        <v>271</v>
      </c>
      <c r="DD9" s="365" t="s">
        <v>272</v>
      </c>
      <c r="DE9" s="365" t="s">
        <v>328</v>
      </c>
      <c r="DF9" s="365" t="s">
        <v>273</v>
      </c>
      <c r="DG9" s="365" t="s">
        <v>271</v>
      </c>
      <c r="DH9" s="365" t="s">
        <v>272</v>
      </c>
      <c r="DI9" s="365" t="s">
        <v>328</v>
      </c>
      <c r="DJ9" s="365" t="s">
        <v>273</v>
      </c>
      <c r="DK9" s="365" t="s">
        <v>274</v>
      </c>
      <c r="DL9" s="365" t="s">
        <v>275</v>
      </c>
    </row>
    <row r="10" spans="1:132" ht="41.1" hidden="1" customHeight="1">
      <c r="A10" s="300">
        <v>0</v>
      </c>
      <c r="B10" s="301" t="s">
        <v>209</v>
      </c>
      <c r="C10" s="302" t="s">
        <v>210</v>
      </c>
      <c r="D10" s="303" t="str">
        <f>C10</f>
        <v>กรุงเทพมหานคร</v>
      </c>
      <c r="E10" s="302" t="s">
        <v>210</v>
      </c>
      <c r="F10" s="304">
        <v>630394.8600000001</v>
      </c>
      <c r="G10" s="304">
        <v>734925.09092268557</v>
      </c>
      <c r="H10" s="304">
        <v>874939.11718942923</v>
      </c>
      <c r="I10" s="305">
        <v>962927.05347534316</v>
      </c>
      <c r="J10" s="306">
        <f t="shared" ref="J10:L25" si="0">(G10-F10)/F10</f>
        <v>0.16581707363966364</v>
      </c>
      <c r="K10" s="306">
        <f t="shared" si="0"/>
        <v>0.19051469053935621</v>
      </c>
      <c r="L10" s="306">
        <f t="shared" si="0"/>
        <v>0.10056463879287733</v>
      </c>
      <c r="M10" s="307">
        <f t="shared" ref="M10:M73" si="1">AVERAGE(J10:L10)</f>
        <v>0.15229880099063239</v>
      </c>
      <c r="N10" s="306">
        <f t="shared" ref="N10:N73" si="2">IF(M10&lt;0,0,IF(M10&lt;0.1,M10,IF(M10&gt;=0.1,0.1)))</f>
        <v>0.1</v>
      </c>
      <c r="O10" s="305">
        <v>0</v>
      </c>
      <c r="P10" s="305">
        <v>0</v>
      </c>
      <c r="Q10" s="305">
        <v>0</v>
      </c>
      <c r="R10" s="305">
        <v>0</v>
      </c>
      <c r="S10" s="305"/>
      <c r="T10" s="306">
        <f t="shared" ref="T10:T73" si="3">SUM(N10:R10)-S10</f>
        <v>0.1</v>
      </c>
      <c r="U10" s="366">
        <f>รายได้ที่เกิดขึ้นในจังหวัด!U10</f>
        <v>40622.080000000009</v>
      </c>
      <c r="V10" s="366">
        <f>รายได้ที่เกิดขึ้นในจังหวัด!V10</f>
        <v>121394.79</v>
      </c>
      <c r="W10" s="366">
        <f>(V10/$V$87)*$W$4</f>
        <v>150052.93840672416</v>
      </c>
      <c r="X10" s="366">
        <f>U10+W10</f>
        <v>190675.01840672418</v>
      </c>
      <c r="Y10" s="366">
        <f>รายได้ที่เกิดขึ้นในจังหวัด!X10</f>
        <v>60256.109999999993</v>
      </c>
      <c r="Z10" s="366">
        <f>รายได้ที่เกิดขึ้นในจังหวัด!Y10</f>
        <v>80402.240000000005</v>
      </c>
      <c r="AA10" s="366">
        <f>(Z10/$Z$87)*$AA$4</f>
        <v>97256.493387836352</v>
      </c>
      <c r="AB10" s="366">
        <f>Y10+AA10</f>
        <v>157512.60338783634</v>
      </c>
      <c r="AC10" s="366">
        <f>รายได้ที่เกิดขึ้นในจังหวัด!AA10</f>
        <v>67175.789999999994</v>
      </c>
      <c r="AD10" s="366">
        <f>รายได้ที่เกิดขึ้นในจังหวัด!AB10</f>
        <v>82510.399999999994</v>
      </c>
      <c r="AE10" s="366">
        <f>(AD10/$AD$87)*$AE$4</f>
        <v>96963.866087199727</v>
      </c>
      <c r="AF10" s="366">
        <f>AC10+AE10</f>
        <v>164139.65608719972</v>
      </c>
      <c r="AG10" s="366">
        <f>รายได้ที่เกิดขึ้นในจังหวัด!AD10</f>
        <v>78839.199999999997</v>
      </c>
      <c r="AH10" s="366">
        <f>รายได้ที่เกิดขึ้นในจังหวัด!AE10</f>
        <v>88283.96</v>
      </c>
      <c r="AI10" s="366">
        <f>(AH10/$AH$87)*$AI$4</f>
        <v>146095.2507070993</v>
      </c>
      <c r="AJ10" s="366">
        <f>AG10+AI10</f>
        <v>224934.45070709928</v>
      </c>
      <c r="AK10" s="366">
        <f>X10+AB10+AF10+AJ10</f>
        <v>737261.72858885955</v>
      </c>
      <c r="AL10" s="367"/>
      <c r="AM10" s="310">
        <f>VLOOKUP(D10,[2]รายได้!$B$6:$Y$83,21,FALSE)</f>
        <v>44660.160000000003</v>
      </c>
      <c r="AN10" s="310">
        <f>VLOOKUP(D10,[2]รายได้!$B$6:$Y$83,24,FALSE)</f>
        <v>132675.30000000002</v>
      </c>
      <c r="AO10" s="310">
        <f>(AN10/$AN$87)*$AO$4</f>
        <v>167410.62718977252</v>
      </c>
      <c r="AP10" s="310">
        <f>AM10+AO10</f>
        <v>212070.78718977253</v>
      </c>
      <c r="AQ10" s="309">
        <f>VLOOKUP(D10,[3]Revenue_59!$A$4:$C$85,3,FALSE)</f>
        <v>68461.279999999999</v>
      </c>
      <c r="AR10" s="309">
        <f>VLOOKUP(D10,[3]Revenue_59!$A$4:$F$86,6,FALSE)</f>
        <v>88755.48000000001</v>
      </c>
      <c r="AS10" s="309">
        <f>(AR10/$AR$87)*$AS$4</f>
        <v>116776.32514788082</v>
      </c>
      <c r="AT10" s="309">
        <f>AQ10+AS10</f>
        <v>185237.60514788082</v>
      </c>
      <c r="AU10" s="310">
        <f>VLOOKUP(D10,[3]Revenue_59!$A$4:$L$86,9,FALSE)</f>
        <v>74978.35000000002</v>
      </c>
      <c r="AV10" s="310">
        <f>VLOOKUP(D10,[3]Revenue_59!$A$4:$L$86,12,FALSE)</f>
        <v>90382.17</v>
      </c>
      <c r="AW10" s="310">
        <f>(AV10/$AV$87)*$AW$4</f>
        <v>128848.42769411539</v>
      </c>
      <c r="AX10" s="310">
        <f>AU10+AW10</f>
        <v>203826.77769411542</v>
      </c>
      <c r="AY10" s="309">
        <f>VLOOKUP(D10,[3]Revenue_59!$A$4:$R$86,15,FALSE)</f>
        <v>96987.31</v>
      </c>
      <c r="AZ10" s="309">
        <f>VLOOKUP(D10,[3]Revenue_59!$A$4:$R$86,18,FALSE)</f>
        <v>105355.34</v>
      </c>
      <c r="BA10" s="309">
        <f>(AZ10/$AZ$87)*$BA$4</f>
        <v>185452.53888927776</v>
      </c>
      <c r="BB10" s="309">
        <f>AY10+BA10</f>
        <v>282439.84888927778</v>
      </c>
      <c r="BC10" s="368">
        <f>AP10+AT10+AX10+BB10</f>
        <v>883575.01892104652</v>
      </c>
      <c r="BD10" s="369">
        <f>(BC10-AK10)/AK10*100</f>
        <v>19.845501896895541</v>
      </c>
      <c r="BE10" s="370">
        <f>VLOOKUP(D10,[3]Revenue_59!$A$4:$X$85,21,FALSE)</f>
        <v>56904.09</v>
      </c>
      <c r="BF10" s="370">
        <f>VLOOKUP(D10,[3]Revenue_59!$A$4:$X$85,24,FALSE)</f>
        <v>148494.29</v>
      </c>
      <c r="BG10" s="371">
        <f>(BF10/$BF$87)*$BG$4</f>
        <v>175428.75695426806</v>
      </c>
      <c r="BH10" s="370">
        <f>BE10+BG10</f>
        <v>232332.84695426805</v>
      </c>
      <c r="BI10" s="372">
        <f>VLOOKUP(D10,[3]Revenue_59!$A$4:$F$86,2,FALSE)</f>
        <v>70249.34</v>
      </c>
      <c r="BJ10" s="372">
        <f>VLOOKUP(D10,[3]Revenue_59!$A$4:$F$86,5,FALSE)</f>
        <v>112290.02</v>
      </c>
      <c r="BK10" s="373">
        <f>(BJ10/$BJ$87)*$BK$4</f>
        <v>139761.0067643465</v>
      </c>
      <c r="BL10" s="372">
        <f>BI10+BK10</f>
        <v>210010.3467643465</v>
      </c>
      <c r="BM10" s="370">
        <f>VLOOKUP(D10,[3]Revenue_59!$A$4:$K$85,8,FALSE)</f>
        <v>79066.320000000007</v>
      </c>
      <c r="BN10" s="370">
        <f>VLOOKUP(D10,[3]Revenue_59!$A$4:$K$85,11,FALSE)</f>
        <v>112932.61</v>
      </c>
      <c r="BO10" s="371">
        <f>(BN10/$BN$87)*$BO$4</f>
        <v>144212.60001548982</v>
      </c>
      <c r="BP10" s="370">
        <f>BM10+BO10</f>
        <v>223278.92001548983</v>
      </c>
      <c r="BQ10" s="372">
        <f>VLOOKUP(D10,[3]Revenue_59!$A$4:$Q$85,14,FALSE)</f>
        <v>104549.3</v>
      </c>
      <c r="BR10" s="372">
        <f>VLOOKUP(D10,[3]Revenue_59!$A$4:$Q$85,17,FALSE)</f>
        <v>129279.21999999999</v>
      </c>
      <c r="BS10" s="373">
        <f>(BR10/$BR$87)*$BS$4</f>
        <v>212272.13148675842</v>
      </c>
      <c r="BT10" s="372">
        <f>BQ10+BS10</f>
        <v>316821.4314867584</v>
      </c>
      <c r="BU10" s="316">
        <f>BH10+BL10+BP10+BT10</f>
        <v>982443.54522086272</v>
      </c>
      <c r="BV10" s="317">
        <f>(BU10-BC10)/BC10*100</f>
        <v>11.189601808859061</v>
      </c>
      <c r="BW10" s="374">
        <f>VLOOKUP(D10,[4]รายได้ผู้เยียมเยือนชาวไทย!$C$6:$G$82,3,FALSE)</f>
        <v>67881.62999999999</v>
      </c>
      <c r="BX10" s="374">
        <f>VLOOKUP(D10,[4]รายได้ผู้เยียมเยือนชาวต่างชาติ!$C$6:$G$82,3,FALSE)</f>
        <v>146205.77000000002</v>
      </c>
      <c r="BY10" s="375">
        <f>(BX10/$BX$87)*$BY$4</f>
        <v>161313.21828181829</v>
      </c>
      <c r="BZ10" s="374">
        <f>BW10+BY10</f>
        <v>229194.84828181827</v>
      </c>
      <c r="CA10" s="376">
        <f>VLOOKUP(D10,[4]รายได้ผู้เยียมเยือนชาวไทย!$C$6:$N$82,6,FALSE)</f>
        <v>27587.03</v>
      </c>
      <c r="CB10" s="376">
        <f>VLOOKUP(D10,[4]รายได้ผู้เยียมเยือนชาวต่างชาติ!$C$6:$N$82,6,FALSE)</f>
        <v>33222.35</v>
      </c>
      <c r="CC10" s="377">
        <f>(CB10/$CB$87)*$CC$4</f>
        <v>46884.576561792514</v>
      </c>
      <c r="CD10" s="376">
        <f>CA10+CC10</f>
        <v>74471.60656179252</v>
      </c>
      <c r="CE10" s="374">
        <f>VLOOKUP(D10,[4]รายได้ผู้เยียมเยือนชาวไทย!$C$6:$N$82,7,FALSE)</f>
        <v>21791.68</v>
      </c>
      <c r="CF10" s="374">
        <f>VLOOKUP(D10,[4]รายได้ผู้เยียมเยือนชาวต่างชาติ!$C$6:$N$82,7,FALSE)</f>
        <v>31336.07</v>
      </c>
      <c r="CG10" s="375">
        <f>(CF10/$CF$87)*$CG$4</f>
        <v>45033.346633804475</v>
      </c>
      <c r="CH10" s="374">
        <f>CE10+CG10</f>
        <v>66825.026633804475</v>
      </c>
      <c r="CI10" s="376">
        <f>VLOOKUP(D10,[4]รายได้ผู้เยียมเยือนชาวไทย!$C$6:$N$82,8,FALSE)</f>
        <v>24852.14</v>
      </c>
      <c r="CJ10" s="376">
        <f>VLOOKUP(D10,[4]รายได้ผู้เยียมเยือนชาวต่างชาติ!$C$6:$N$82,8,FALSE)</f>
        <v>34964.39</v>
      </c>
      <c r="CK10" s="377">
        <f>(CJ10/$CJ$87)*$CK$4</f>
        <v>45095.046350463126</v>
      </c>
      <c r="CL10" s="376">
        <f>CI10+CK10</f>
        <v>69947.186350463133</v>
      </c>
      <c r="CM10" s="374">
        <f>VLOOKUP(D10,[4]รายได้ผู้เยียมเยือนชาวไทย!$C$6:$N$82,9,FALSE)</f>
        <v>28022.33</v>
      </c>
      <c r="CN10" s="374">
        <f>VLOOKUP(D10,[4]รายได้ผู้เยียมเยือนชาวต่างชาติ!$C$6:$N$82,9,FALSE)</f>
        <v>48927.57</v>
      </c>
      <c r="CO10" s="375">
        <f>(CN10/$CN$87)*$CO$4</f>
        <v>56025.610337755927</v>
      </c>
      <c r="CP10" s="374">
        <f>CM10+CO10</f>
        <v>84047.940337755921</v>
      </c>
      <c r="CQ10" s="376">
        <f>VLOOKUP(D10,[4]รายได้ผู้เยียมเยือนชาวไทย!$C$6:$N$82,10,FALSE)</f>
        <v>31118.95</v>
      </c>
      <c r="CR10" s="376">
        <f>VLOOKUP(D10,[4]รายได้ผู้เยียมเยือนชาวต่างชาติ!$C$6:$N$82,10,FALSE)</f>
        <v>41326.339999999997</v>
      </c>
      <c r="CS10" s="377">
        <f>(CR10/$CR$87)*$CS$4</f>
        <v>48770.827371317951</v>
      </c>
      <c r="CT10" s="376">
        <f>CQ10+CS10</f>
        <v>79889.777371317949</v>
      </c>
      <c r="CU10" s="374">
        <f>VLOOKUP(D10,[4]รายได้ผู้เยียมเยือนชาวไทย!$C$6:$N$82,11,FALSE)</f>
        <v>27952.92</v>
      </c>
      <c r="CV10" s="374">
        <f>VLOOKUP(D10,[4]รายได้ผู้เยียมเยือนชาวต่างชาติ!$C$6:$N$82,11,FALSE)</f>
        <v>42274.71</v>
      </c>
      <c r="CW10" s="375">
        <f>(CV10/$CV$87)*$CW$4</f>
        <v>51201.067551702632</v>
      </c>
      <c r="CX10" s="374">
        <f>CU10+CW10</f>
        <v>79153.987551702623</v>
      </c>
      <c r="CY10" s="376">
        <f>VLOOKUP(D10,[4]รายได้ผู้เยียมเยือนชาวไทย!$C$6:$N$82,12,FALSE)</f>
        <v>34552.019999999997</v>
      </c>
      <c r="CZ10" s="376">
        <f>VLOOKUP(D10,[4]รายได้ผู้เยียมเยือนชาวต่างชาติ!$C$6:$N$82,12,FALSE)</f>
        <v>52548.94</v>
      </c>
      <c r="DA10" s="377">
        <f>(CZ10/$CZ$87)*$CZ$4</f>
        <v>82610.588419943917</v>
      </c>
      <c r="DB10" s="376">
        <f>CY10+DA10</f>
        <v>117162.60841994392</v>
      </c>
      <c r="DC10" s="374">
        <f>VLOOKUP(D10,รายได้ที่เกิดขึ้นในจังหวัด!D10:CI86,83,FALSE)</f>
        <v>34078.92</v>
      </c>
      <c r="DD10" s="374">
        <f>VLOOKUP(D10,รายได้ที่เกิดขึ้นในจังหวัด!D10:CI86,84,FALSE)</f>
        <v>55471.66</v>
      </c>
      <c r="DE10" s="375">
        <f>(DD10/$DD$87)*$DD$4</f>
        <v>90481.547363620004</v>
      </c>
      <c r="DF10" s="374">
        <f>DC10+DE10</f>
        <v>124560.46736362</v>
      </c>
      <c r="DG10" s="376">
        <f>VLOOKUP(D10,รายได้ที่เกิดขึ้นในจังหวัด!D10:CL86,86,FALSE)</f>
        <v>44538.34</v>
      </c>
      <c r="DH10" s="376">
        <f>VLOOKUP(D10,รายได้ที่เกิดขึ้นในจังหวัด!D10:CL86,87,FALSE)</f>
        <v>45184.01</v>
      </c>
      <c r="DI10" s="377">
        <f>(DH10/$DH$87)*$DH$4</f>
        <v>65155.501097478787</v>
      </c>
      <c r="DJ10" s="376">
        <f>DG10+DI10</f>
        <v>109693.84109747878</v>
      </c>
      <c r="DK10" s="378">
        <f>BZ10+CD10+CH10+CL10+CP10+CT10+CX10+DB10+DF10+DJ10</f>
        <v>1034947.2899696976</v>
      </c>
      <c r="DL10" s="379">
        <f>((DK10-BU10)/BU10)*100</f>
        <v>5.3441996748048792</v>
      </c>
    </row>
    <row r="11" spans="1:132" ht="41.1" hidden="1" customHeight="1">
      <c r="A11" s="300">
        <v>1</v>
      </c>
      <c r="B11" s="300" t="s">
        <v>39</v>
      </c>
      <c r="C11" s="322" t="s">
        <v>40</v>
      </c>
      <c r="D11" s="303" t="str">
        <f t="shared" ref="D11:D74" si="4">RIGHT(C11,LEN(C11)-7)</f>
        <v>เชียงใหม่</v>
      </c>
      <c r="E11" s="323" t="s">
        <v>41</v>
      </c>
      <c r="F11" s="304">
        <v>57836.5</v>
      </c>
      <c r="G11" s="304">
        <v>81072.068958373551</v>
      </c>
      <c r="H11" s="304">
        <v>91948.890148339677</v>
      </c>
      <c r="I11" s="305">
        <v>97676.828582585586</v>
      </c>
      <c r="J11" s="306">
        <f t="shared" si="0"/>
        <v>0.40174576536224615</v>
      </c>
      <c r="K11" s="306">
        <f t="shared" si="0"/>
        <v>0.13416237342543741</v>
      </c>
      <c r="L11" s="306">
        <f t="shared" si="0"/>
        <v>6.2294807745967538E-2</v>
      </c>
      <c r="M11" s="307">
        <f t="shared" si="1"/>
        <v>0.19940098217788371</v>
      </c>
      <c r="N11" s="306">
        <f t="shared" si="2"/>
        <v>0.1</v>
      </c>
      <c r="O11" s="306">
        <v>1.4999999999999999E-2</v>
      </c>
      <c r="P11" s="305">
        <v>0</v>
      </c>
      <c r="Q11" s="305">
        <v>0</v>
      </c>
      <c r="R11" s="305">
        <v>0</v>
      </c>
      <c r="S11" s="305"/>
      <c r="T11" s="306">
        <f t="shared" si="3"/>
        <v>0.115</v>
      </c>
      <c r="U11" s="366">
        <f>รายได้ที่เกิดขึ้นในจังหวัด!U11</f>
        <v>13720.66</v>
      </c>
      <c r="V11" s="366">
        <f>รายได้ที่เกิดขึ้นในจังหวัด!V11</f>
        <v>6313.77</v>
      </c>
      <c r="W11" s="366">
        <f t="shared" ref="W11:W74" si="5">(V11/$V$87)*$W$4</f>
        <v>7804.286666044095</v>
      </c>
      <c r="X11" s="366">
        <f t="shared" ref="X11:X74" si="6">U11+W11</f>
        <v>21524.946666044096</v>
      </c>
      <c r="Y11" s="366">
        <f>รายได้ที่เกิดขึ้นในจังหวัด!X11</f>
        <v>13892.96</v>
      </c>
      <c r="Z11" s="366">
        <f>รายได้ที่เกิดขึ้นในจังหวัด!Y11</f>
        <v>6954.66</v>
      </c>
      <c r="AA11" s="366">
        <f t="shared" ref="AA11:AA74" si="7">(Z11/$Z$87)*$AA$4</f>
        <v>8412.5248787179298</v>
      </c>
      <c r="AB11" s="366">
        <f t="shared" ref="AB11:AB74" si="8">Y11+AA11</f>
        <v>22305.484878717929</v>
      </c>
      <c r="AC11" s="366">
        <f>รายได้ที่เกิดขึ้นในจังหวัด!AA11</f>
        <v>9515.5300000000007</v>
      </c>
      <c r="AD11" s="366">
        <f>รายได้ที่เกิดขึ้นในจังหวัด!AB11</f>
        <v>5120.51</v>
      </c>
      <c r="AE11" s="366">
        <f t="shared" ref="AE11:AE74" si="9">(AD11/$AD$87)*$AE$4</f>
        <v>6017.4771415260038</v>
      </c>
      <c r="AF11" s="366">
        <f t="shared" ref="AF11:AF74" si="10">AC11+AE11</f>
        <v>15533.007141526004</v>
      </c>
      <c r="AG11" s="366">
        <f>รายได้ที่เกิดขึ้นในจังหวัด!AD11</f>
        <v>8205.98</v>
      </c>
      <c r="AH11" s="366">
        <f>รายได้ที่เกิดขึ้นในจังหวัด!AE11</f>
        <v>6217.4900000000007</v>
      </c>
      <c r="AI11" s="366">
        <f t="shared" ref="AI11:AI74" si="11">(AH11/$AH$87)*$AI$4</f>
        <v>10288.910469341008</v>
      </c>
      <c r="AJ11" s="366">
        <f t="shared" ref="AJ11:AJ74" si="12">AG11+AI11</f>
        <v>18494.890469341008</v>
      </c>
      <c r="AK11" s="366">
        <f t="shared" ref="AK11:AK74" si="13">X11+AB11+AF11+AJ11</f>
        <v>77858.329155629035</v>
      </c>
      <c r="AL11" s="367"/>
      <c r="AM11" s="310">
        <f>VLOOKUP(D11,[2]รายได้!$B$6:$Y$83,21,FALSE)</f>
        <v>16945.509999999998</v>
      </c>
      <c r="AN11" s="310">
        <f>VLOOKUP(D11,[2]รายได้!$B$6:$Y$83,24,FALSE)</f>
        <v>6904.8099999999995</v>
      </c>
      <c r="AO11" s="310">
        <f t="shared" ref="AO11:AO74" si="14">(AN11/$AN$87)*$AO$4</f>
        <v>8712.5378478602488</v>
      </c>
      <c r="AP11" s="310">
        <f t="shared" ref="AP11:AP74" si="15">AM11+AO11</f>
        <v>25658.047847860245</v>
      </c>
      <c r="AQ11" s="309">
        <f>VLOOKUP(D11,[3]Revenue_59!$A$4:$C$85,3,FALSE)</f>
        <v>15754.55</v>
      </c>
      <c r="AR11" s="309">
        <f>VLOOKUP(D11,[3]Revenue_59!$A$4:$F$86,6,FALSE)</f>
        <v>7915.26</v>
      </c>
      <c r="AS11" s="309">
        <f t="shared" ref="AS11:AS74" si="16">(AR11/$AR$87)*$AS$4</f>
        <v>10414.173585563563</v>
      </c>
      <c r="AT11" s="309">
        <f t="shared" ref="AT11:AT74" si="17">AQ11+AS11</f>
        <v>26168.723585563563</v>
      </c>
      <c r="AU11" s="310">
        <f>VLOOKUP(D11,[3]Revenue_59!$A$4:$L$86,9,FALSE)</f>
        <v>10720.589999999998</v>
      </c>
      <c r="AV11" s="310">
        <f>VLOOKUP(D11,[3]Revenue_59!$A$4:$L$86,12,FALSE)</f>
        <v>5794.0899999999992</v>
      </c>
      <c r="AW11" s="310">
        <f t="shared" ref="AW11:AW74" si="18">(AV11/$AV$87)*$AW$4</f>
        <v>8260.0294551259067</v>
      </c>
      <c r="AX11" s="310">
        <f t="shared" ref="AX11:AX74" si="19">AU11+AW11</f>
        <v>18980.619455125903</v>
      </c>
      <c r="AY11" s="309">
        <f>VLOOKUP(D11,[3]Revenue_59!$A$4:$R$86,15,FALSE)</f>
        <v>8793.7100000000009</v>
      </c>
      <c r="AZ11" s="309">
        <f>VLOOKUP(D11,[3]Revenue_59!$A$4:$R$86,18,FALSE)</f>
        <v>7487.7799999999988</v>
      </c>
      <c r="BA11" s="309">
        <f t="shared" ref="BA11:BA74" si="20">(AZ11/$AZ$87)*$BA$4</f>
        <v>13180.421719908607</v>
      </c>
      <c r="BB11" s="309">
        <f t="shared" ref="BB11:BB74" si="21">AY11+BA11</f>
        <v>21974.131719908608</v>
      </c>
      <c r="BC11" s="368">
        <f t="shared" ref="BC11:BC74" si="22">AP11+AT11+AX11+BB11</f>
        <v>92781.522608458312</v>
      </c>
      <c r="BD11" s="369">
        <f t="shared" ref="BD11:BD74" si="23">(BC11-AK11)/AK11*100</f>
        <v>19.1671123881938</v>
      </c>
      <c r="BE11" s="370">
        <f>VLOOKUP(D11,[3]Revenue_59!$A$4:$X$85,21,FALSE)</f>
        <v>18421.54</v>
      </c>
      <c r="BF11" s="370">
        <f>VLOOKUP(D11,[3]Revenue_59!$A$4:$X$85,24,FALSE)</f>
        <v>7682.72</v>
      </c>
      <c r="BG11" s="371">
        <f t="shared" ref="BG11:BG74" si="24">(BF11/$BF$87)*$BG$4</f>
        <v>9076.2413802422598</v>
      </c>
      <c r="BH11" s="370">
        <f t="shared" ref="BH11:BH74" si="25">BE11+BG11</f>
        <v>27497.781380242261</v>
      </c>
      <c r="BI11" s="372">
        <f>VLOOKUP(D11,[3]Revenue_59!$A$4:$F$86,2,FALSE)</f>
        <v>15977.78</v>
      </c>
      <c r="BJ11" s="372">
        <f>VLOOKUP(D11,[3]Revenue_59!$A$4:$F$86,5,FALSE)</f>
        <v>9564.6200000000008</v>
      </c>
      <c r="BK11" s="373">
        <f t="shared" ref="BK11:BK74" si="26">(BJ11/$BJ$87)*$BK$4</f>
        <v>11904.538983236478</v>
      </c>
      <c r="BL11" s="372">
        <f t="shared" ref="BL11:BL74" si="27">BI11+BK11</f>
        <v>27882.318983236481</v>
      </c>
      <c r="BM11" s="370">
        <f>VLOOKUP(D11,[3]Revenue_59!$A$4:$K$85,8,FALSE)</f>
        <v>11448.210000000001</v>
      </c>
      <c r="BN11" s="370">
        <f>VLOOKUP(D11,[3]Revenue_59!$A$4:$K$85,11,FALSE)</f>
        <v>6953.6399999999985</v>
      </c>
      <c r="BO11" s="371">
        <f t="shared" ref="BO11:BO74" si="28">(BN11/$BN$87)*$BO$4</f>
        <v>8879.6540164236922</v>
      </c>
      <c r="BP11" s="370">
        <f t="shared" ref="BP11:BP74" si="29">BM11+BO11</f>
        <v>20327.864016423693</v>
      </c>
      <c r="BQ11" s="372">
        <f>VLOOKUP(D11,[3]Revenue_59!$A$4:$Q$85,14,FALSE)</f>
        <v>9356.380000000001</v>
      </c>
      <c r="BR11" s="372">
        <f>VLOOKUP(D11,[3]Revenue_59!$A$4:$Q$85,17,FALSE)</f>
        <v>8705.4499999999989</v>
      </c>
      <c r="BS11" s="373">
        <f t="shared" ref="BS11:BS74" si="30">(BR11/$BR$87)*$BS$4</f>
        <v>14294.05612944912</v>
      </c>
      <c r="BT11" s="372">
        <f t="shared" ref="BT11:BT74" si="31">BQ11+BS11</f>
        <v>23650.436129449121</v>
      </c>
      <c r="BU11" s="316">
        <f t="shared" ref="BU11:BU74" si="32">BH11+BL11+BP11+BT11</f>
        <v>99358.400509351559</v>
      </c>
      <c r="BV11" s="317">
        <f t="shared" ref="BV11:BV74" si="33">(BU11-BC11)/BC11*100</f>
        <v>7.0885643132285416</v>
      </c>
      <c r="BW11" s="374">
        <f>VLOOKUP(D11,[4]รายได้ผู้เยียมเยือนชาวไทย!$C$6:$G$82,3,FALSE)</f>
        <v>19435.12</v>
      </c>
      <c r="BX11" s="374">
        <f>VLOOKUP(D11,[4]รายได้ผู้เยียมเยือนชาวต่างชาติ!$C$6:$G$82,3,FALSE)</f>
        <v>8696.08</v>
      </c>
      <c r="BY11" s="375">
        <f t="shared" ref="BY11:BY74" si="34">(BX11/$BX$87)*$BY$4</f>
        <v>9594.646307297955</v>
      </c>
      <c r="BZ11" s="374">
        <f t="shared" ref="BZ11:BZ74" si="35">BW11+BY11</f>
        <v>29029.766307297956</v>
      </c>
      <c r="CA11" s="376">
        <f>VLOOKUP(D11,[4]รายได้ผู้เยียมเยือนชาวไทย!$C$6:$N$82,6,FALSE)</f>
        <v>6094.88</v>
      </c>
      <c r="CB11" s="376">
        <f>VLOOKUP(D11,[4]รายได้ผู้เยียมเยือนชาวต่างชาติ!$C$6:$N$82,6,FALSE)</f>
        <v>3036.3</v>
      </c>
      <c r="CC11" s="377">
        <f t="shared" ref="CC11:CC74" si="36">(CB11/$CB$87)*$CC$4</f>
        <v>4284.9358884778048</v>
      </c>
      <c r="CD11" s="376">
        <f t="shared" ref="CD11:CD74" si="37">CA11+CC11</f>
        <v>10379.815888477806</v>
      </c>
      <c r="CE11" s="374">
        <f>VLOOKUP(D11,[4]รายได้ผู้เยียมเยือนชาวไทย!$C$6:$N$82,7,FALSE)</f>
        <v>5713.11</v>
      </c>
      <c r="CF11" s="374">
        <f>VLOOKUP(D11,[4]รายได้ผู้เยียมเยือนชาวต่างชาติ!$C$6:$N$82,7,FALSE)</f>
        <v>2542.8200000000002</v>
      </c>
      <c r="CG11" s="375">
        <f t="shared" ref="CG11:CG74" si="38">(CF11/$CF$87)*$CG$4</f>
        <v>3654.3093785331312</v>
      </c>
      <c r="CH11" s="374">
        <f t="shared" ref="CH11:CH74" si="39">CE11+CG11</f>
        <v>9367.4193785331299</v>
      </c>
      <c r="CI11" s="376">
        <f>VLOOKUP(D11,[4]รายได้ผู้เยียมเยือนชาวไทย!$C$6:$N$82,8,FALSE)</f>
        <v>5129.67</v>
      </c>
      <c r="CJ11" s="376">
        <f>VLOOKUP(D11,[4]รายได้ผู้เยียมเยือนชาวต่างชาติ!$C$6:$N$82,8,FALSE)</f>
        <v>2887.68</v>
      </c>
      <c r="CK11" s="377">
        <f t="shared" ref="CK11:CK74" si="40">(CJ11/$CJ$87)*$CK$4</f>
        <v>3724.3625141266689</v>
      </c>
      <c r="CL11" s="376">
        <f t="shared" ref="CL11:CL74" si="41">CI11+CK11</f>
        <v>8854.0325141266694</v>
      </c>
      <c r="CM11" s="374">
        <f>VLOOKUP(D11,[4]รายได้ผู้เยียมเยือนชาวไทย!$C$6:$N$82,9,FALSE)</f>
        <v>4669.12</v>
      </c>
      <c r="CN11" s="374">
        <f>VLOOKUP(D11,[4]รายได้ผู้เยียมเยือนชาวต่างชาติ!$C$6:$N$82,9,FALSE)</f>
        <v>3011.69</v>
      </c>
      <c r="CO11" s="375">
        <f t="shared" ref="CO11:CO74" si="42">(CN11/$CN$87)*$CO$4</f>
        <v>3448.6031167727342</v>
      </c>
      <c r="CP11" s="374">
        <f t="shared" ref="CP11:CP74" si="43">CM11+CO11</f>
        <v>8117.7231167727341</v>
      </c>
      <c r="CQ11" s="376">
        <f>VLOOKUP(D11,[4]รายได้ผู้เยียมเยือนชาวไทย!$C$6:$N$82,10,FALSE)</f>
        <v>3822.18</v>
      </c>
      <c r="CR11" s="376">
        <f>VLOOKUP(D11,[4]รายได้ผู้เยียมเยือนชาวต่างชาติ!$C$6:$N$82,10,FALSE)</f>
        <v>2465.4499999999998</v>
      </c>
      <c r="CS11" s="377">
        <f t="shared" ref="CS11:CS74" si="44">(CR11/$CR$87)*$CS$4</f>
        <v>2909.5738055345782</v>
      </c>
      <c r="CT11" s="376">
        <f t="shared" ref="CT11:CT74" si="45">CQ11+CS11</f>
        <v>6731.7538055345776</v>
      </c>
      <c r="CU11" s="374">
        <f>VLOOKUP(D11,[4]รายได้ผู้เยียมเยือนชาวไทย!$C$6:$N$82,11,FALSE)</f>
        <v>3721.15</v>
      </c>
      <c r="CV11" s="374">
        <f>VLOOKUP(D11,[4]รายได้ผู้เยียมเยือนชาวต่างชาติ!$C$6:$N$82,11,FALSE)</f>
        <v>2158.59</v>
      </c>
      <c r="CW11" s="375">
        <f t="shared" ref="CW11:CW74" si="46">(CV11/$CV$87)*$CW$4</f>
        <v>2614.3789610012655</v>
      </c>
      <c r="CX11" s="374">
        <f t="shared" ref="CX11:CX74" si="47">CU11+CW11</f>
        <v>6335.528961001266</v>
      </c>
      <c r="CY11" s="376">
        <f>VLOOKUP(D11,[4]รายได้ผู้เยียมเยือนชาวไทย!$C$6:$N$82,12,FALSE)</f>
        <v>3421.68</v>
      </c>
      <c r="CZ11" s="376">
        <f>VLOOKUP(D11,[4]รายได้ผู้เยียมเยือนชาวต่างชาติ!$C$6:$N$82,12,FALSE)</f>
        <v>3259.23</v>
      </c>
      <c r="DA11" s="377">
        <f t="shared" ref="DA11:DA74" si="48">(CZ11/$CZ$87)*$CZ$4</f>
        <v>5123.7362370379651</v>
      </c>
      <c r="DB11" s="376">
        <f t="shared" ref="DB11:DB74" si="49">CY11+DA11</f>
        <v>8545.4162370379654</v>
      </c>
      <c r="DC11" s="374">
        <f>VLOOKUP(D11,รายได้ที่เกิดขึ้นในจังหวัด!D11:CI87,83,FALSE)</f>
        <v>3515.02</v>
      </c>
      <c r="DD11" s="374">
        <f>VLOOKUP(D11,รายได้ที่เกิดขึ้นในจังหวัด!D11:CI87,84,FALSE)</f>
        <v>3309.8</v>
      </c>
      <c r="DE11" s="375">
        <f t="shared" ref="DE11:DE74" si="50">(DD11/$DD$87)*$DD$4</f>
        <v>5398.7175697303719</v>
      </c>
      <c r="DF11" s="374">
        <f t="shared" ref="DF11:DF74" si="51">DC11+DE11</f>
        <v>8913.7375697303723</v>
      </c>
      <c r="DG11" s="376">
        <f>VLOOKUP(D11,รายได้ที่เกิดขึ้นในจังหวัด!D11:CL87,86,FALSE)</f>
        <v>2937.05</v>
      </c>
      <c r="DH11" s="376">
        <f>VLOOKUP(D11,รายได้ที่เกิดขึ้นในจังหวัด!D11:CL87,87,FALSE)</f>
        <v>2948.21</v>
      </c>
      <c r="DI11" s="377">
        <f t="shared" ref="DI11:DI74" si="52">(DH11/$DH$87)*$DH$4</f>
        <v>4251.329173541656</v>
      </c>
      <c r="DJ11" s="376">
        <f t="shared" ref="DJ11:DJ74" si="53">DG11+DI11</f>
        <v>7188.3791735416562</v>
      </c>
      <c r="DK11" s="378">
        <f t="shared" ref="DK11:DK74" si="54">BZ11+CD11+CH11+CL11+CP11+CT11+CX11+DB11+DF11+DJ11</f>
        <v>103463.57295205414</v>
      </c>
      <c r="DL11" s="379">
        <f t="shared" ref="DL11:DL74" si="55">((DK11-BU11)/BU11)*100</f>
        <v>4.131681288806778</v>
      </c>
    </row>
    <row r="12" spans="1:132" ht="41.1" hidden="1" customHeight="1">
      <c r="A12" s="300">
        <v>2</v>
      </c>
      <c r="B12" s="300" t="s">
        <v>42</v>
      </c>
      <c r="C12" s="322" t="s">
        <v>43</v>
      </c>
      <c r="D12" s="303" t="str">
        <f t="shared" si="4"/>
        <v>เชียงราย</v>
      </c>
      <c r="E12" s="264" t="s">
        <v>44</v>
      </c>
      <c r="F12" s="304">
        <v>20004.939999999999</v>
      </c>
      <c r="G12" s="304">
        <v>21071.443294958823</v>
      </c>
      <c r="H12" s="304">
        <v>24275.245249126419</v>
      </c>
      <c r="I12" s="305">
        <v>25888.336070429046</v>
      </c>
      <c r="J12" s="306">
        <f t="shared" si="0"/>
        <v>5.3311996684760068E-2</v>
      </c>
      <c r="K12" s="306">
        <f t="shared" si="0"/>
        <v>0.15204473226255372</v>
      </c>
      <c r="L12" s="306">
        <f t="shared" si="0"/>
        <v>6.645003190485485E-2</v>
      </c>
      <c r="M12" s="307">
        <f t="shared" si="1"/>
        <v>9.0602253617389536E-2</v>
      </c>
      <c r="N12" s="306">
        <f t="shared" si="2"/>
        <v>9.0602253617389536E-2</v>
      </c>
      <c r="O12" s="306">
        <v>1.4999999999999999E-2</v>
      </c>
      <c r="P12" s="305">
        <v>0</v>
      </c>
      <c r="Q12" s="305">
        <v>0</v>
      </c>
      <c r="R12" s="306">
        <v>1.4999999999999999E-2</v>
      </c>
      <c r="S12" s="324">
        <v>1.4999999999999999E-2</v>
      </c>
      <c r="T12" s="306">
        <f t="shared" si="3"/>
        <v>0.10560225361738954</v>
      </c>
      <c r="U12" s="366">
        <f>รายได้ที่เกิดขึ้นในจังหวัด!U12</f>
        <v>5363.3</v>
      </c>
      <c r="V12" s="366">
        <f>รายได้ที่เกิดขึ้นในจังหวัด!V12</f>
        <v>1535.7199999999998</v>
      </c>
      <c r="W12" s="366">
        <f t="shared" si="5"/>
        <v>1898.2634968928605</v>
      </c>
      <c r="X12" s="366">
        <f t="shared" si="6"/>
        <v>7261.5634968928607</v>
      </c>
      <c r="Y12" s="366">
        <f>รายได้ที่เกิดขึ้นในจังหวัด!X12</f>
        <v>4496.01</v>
      </c>
      <c r="Z12" s="366">
        <f>รายได้ที่เกิดขึ้นในจังหวัด!Y12</f>
        <v>1089.32</v>
      </c>
      <c r="AA12" s="366">
        <f t="shared" si="7"/>
        <v>1317.6678084744638</v>
      </c>
      <c r="AB12" s="366">
        <f t="shared" si="8"/>
        <v>5813.6778084744637</v>
      </c>
      <c r="AC12" s="366">
        <f>รายได้ที่เกิดขึ้นในจังหวัด!AA12</f>
        <v>2971.1100000000006</v>
      </c>
      <c r="AD12" s="366">
        <f>รายได้ที่เกิดขึ้นในจังหวัด!AB12</f>
        <v>1084.01</v>
      </c>
      <c r="AE12" s="366">
        <f t="shared" si="9"/>
        <v>1273.8975992988203</v>
      </c>
      <c r="AF12" s="366">
        <f t="shared" si="10"/>
        <v>4245.0075992988204</v>
      </c>
      <c r="AG12" s="366">
        <f>รายได้ที่เกิดขึ้นในจังหวัด!AD12</f>
        <v>2562.2599999999998</v>
      </c>
      <c r="AH12" s="366">
        <f>รายได้ที่เกิดขึ้นในจังหวัด!AE12</f>
        <v>1147.6299999999999</v>
      </c>
      <c r="AI12" s="366">
        <f t="shared" si="11"/>
        <v>1899.1365200313662</v>
      </c>
      <c r="AJ12" s="366">
        <f t="shared" si="12"/>
        <v>4461.396520031366</v>
      </c>
      <c r="AK12" s="366">
        <f t="shared" si="13"/>
        <v>21781.645424697508</v>
      </c>
      <c r="AL12" s="367"/>
      <c r="AM12" s="310">
        <f>VLOOKUP(D12,[2]รายได้!$B$6:$Y$83,21,FALSE)</f>
        <v>5516.08</v>
      </c>
      <c r="AN12" s="310">
        <f>VLOOKUP(D12,[2]รายได้!$B$6:$Y$83,24,FALSE)</f>
        <v>1557.41</v>
      </c>
      <c r="AO12" s="310">
        <f t="shared" si="14"/>
        <v>1965.150897654828</v>
      </c>
      <c r="AP12" s="310">
        <f t="shared" si="15"/>
        <v>7481.2308976548284</v>
      </c>
      <c r="AQ12" s="309">
        <f>VLOOKUP(D12,[3]Revenue_59!$A$4:$C$85,3,FALSE)</f>
        <v>4846.2600000000011</v>
      </c>
      <c r="AR12" s="309">
        <f>VLOOKUP(D12,[3]Revenue_59!$A$4:$F$86,6,FALSE)</f>
        <v>1210.07</v>
      </c>
      <c r="AS12" s="309">
        <f t="shared" si="16"/>
        <v>1592.0991895001425</v>
      </c>
      <c r="AT12" s="309">
        <f t="shared" si="17"/>
        <v>6438.3591895001437</v>
      </c>
      <c r="AU12" s="310">
        <f>VLOOKUP(D12,[3]Revenue_59!$A$4:$L$86,9,FALSE)</f>
        <v>3509.94</v>
      </c>
      <c r="AV12" s="310">
        <f>VLOOKUP(D12,[3]Revenue_59!$A$4:$L$86,12,FALSE)</f>
        <v>1254.8300000000002</v>
      </c>
      <c r="AW12" s="310">
        <f t="shared" si="18"/>
        <v>1788.8801798342176</v>
      </c>
      <c r="AX12" s="310">
        <f t="shared" si="19"/>
        <v>5298.8201798342179</v>
      </c>
      <c r="AY12" s="309">
        <f>VLOOKUP(D12,[3]Revenue_59!$A$4:$R$86,15,FALSE)</f>
        <v>2839.1499999999996</v>
      </c>
      <c r="AZ12" s="309">
        <f>VLOOKUP(D12,[3]Revenue_59!$A$4:$R$86,18,FALSE)</f>
        <v>1327.1399999999999</v>
      </c>
      <c r="BA12" s="309">
        <f t="shared" si="20"/>
        <v>2336.1082832774882</v>
      </c>
      <c r="BB12" s="309">
        <f t="shared" si="21"/>
        <v>5175.2582832774879</v>
      </c>
      <c r="BC12" s="368">
        <f t="shared" si="22"/>
        <v>24393.668550266673</v>
      </c>
      <c r="BD12" s="369">
        <f t="shared" si="23"/>
        <v>11.991854034165279</v>
      </c>
      <c r="BE12" s="370">
        <f>VLOOKUP(D12,[3]Revenue_59!$A$4:$X$85,21,FALSE)</f>
        <v>6184.18</v>
      </c>
      <c r="BF12" s="370">
        <f>VLOOKUP(D12,[3]Revenue_59!$A$4:$X$85,24,FALSE)</f>
        <v>1676.5100000000002</v>
      </c>
      <c r="BG12" s="371">
        <f t="shared" si="24"/>
        <v>1980.6018488751317</v>
      </c>
      <c r="BH12" s="370">
        <f t="shared" si="25"/>
        <v>8164.7818488751318</v>
      </c>
      <c r="BI12" s="372">
        <f>VLOOKUP(D12,[3]Revenue_59!$A$4:$F$86,2,FALSE)</f>
        <v>5024.72</v>
      </c>
      <c r="BJ12" s="372">
        <f>VLOOKUP(D12,[3]Revenue_59!$A$4:$F$86,5,FALSE)</f>
        <v>1221.81</v>
      </c>
      <c r="BK12" s="373">
        <f t="shared" si="26"/>
        <v>1520.7174749345147</v>
      </c>
      <c r="BL12" s="372">
        <f t="shared" si="27"/>
        <v>6545.4374749345152</v>
      </c>
      <c r="BM12" s="370">
        <f>VLOOKUP(D12,[3]Revenue_59!$A$4:$K$85,8,FALSE)</f>
        <v>3684.4400000000005</v>
      </c>
      <c r="BN12" s="370">
        <f>VLOOKUP(D12,[3]Revenue_59!$A$4:$K$85,11,FALSE)</f>
        <v>1312.7999999999997</v>
      </c>
      <c r="BO12" s="371">
        <f t="shared" si="28"/>
        <v>1676.4183640166912</v>
      </c>
      <c r="BP12" s="370">
        <f t="shared" si="29"/>
        <v>5360.8583640166917</v>
      </c>
      <c r="BQ12" s="372">
        <f>VLOOKUP(D12,[3]Revenue_59!$A$4:$Q$85,14,FALSE)</f>
        <v>3073.7599999999998</v>
      </c>
      <c r="BR12" s="372">
        <f>VLOOKUP(D12,[3]Revenue_59!$A$4:$Q$85,17,FALSE)</f>
        <v>1397.75</v>
      </c>
      <c r="BS12" s="373">
        <f t="shared" si="30"/>
        <v>2295.0584926612078</v>
      </c>
      <c r="BT12" s="372">
        <f t="shared" si="31"/>
        <v>5368.8184926612075</v>
      </c>
      <c r="BU12" s="316">
        <f t="shared" si="32"/>
        <v>25439.896180487547</v>
      </c>
      <c r="BV12" s="317">
        <f t="shared" si="33"/>
        <v>4.2889310726878609</v>
      </c>
      <c r="BW12" s="374">
        <f>VLOOKUP(D12,[4]รายได้ผู้เยียมเยือนชาวไทย!$C$6:$G$82,3,FALSE)</f>
        <v>6390.64</v>
      </c>
      <c r="BX12" s="374">
        <f>VLOOKUP(D12,[4]รายได้ผู้เยียมเยือนชาวต่างชาติ!$C$6:$G$82,3,FALSE)</f>
        <v>1642.1000000000001</v>
      </c>
      <c r="BY12" s="375">
        <f t="shared" si="34"/>
        <v>1811.7782611491584</v>
      </c>
      <c r="BZ12" s="374">
        <f t="shared" si="35"/>
        <v>8202.4182611491597</v>
      </c>
      <c r="CA12" s="376">
        <f>VLOOKUP(D12,[4]รายได้ผู้เยียมเยือนชาวไทย!$C$6:$N$82,6,FALSE)</f>
        <v>1953.9</v>
      </c>
      <c r="CB12" s="376">
        <f>VLOOKUP(D12,[4]รายได้ผู้เยียมเยือนชาวต่างชาติ!$C$6:$N$82,6,FALSE)</f>
        <v>433.41</v>
      </c>
      <c r="CC12" s="377">
        <f t="shared" si="36"/>
        <v>611.64379785435085</v>
      </c>
      <c r="CD12" s="376">
        <f t="shared" si="37"/>
        <v>2565.5437978543509</v>
      </c>
      <c r="CE12" s="374">
        <f>VLOOKUP(D12,[4]รายได้ผู้เยียมเยือนชาวไทย!$C$6:$N$82,7,FALSE)</f>
        <v>1712.17</v>
      </c>
      <c r="CF12" s="374">
        <f>VLOOKUP(D12,[4]รายได้ผู้เยียมเยือนชาวต่างชาติ!$C$6:$N$82,7,FALSE)</f>
        <v>446.82</v>
      </c>
      <c r="CG12" s="375">
        <f t="shared" si="38"/>
        <v>642.12902073924761</v>
      </c>
      <c r="CH12" s="374">
        <f t="shared" si="39"/>
        <v>2354.2990207392477</v>
      </c>
      <c r="CI12" s="376">
        <f>VLOOKUP(D12,[4]รายได้ผู้เยียมเยือนชาวไทย!$C$6:$N$82,8,FALSE)</f>
        <v>1660.42</v>
      </c>
      <c r="CJ12" s="376">
        <f>VLOOKUP(D12,[4]รายได้ผู้เยียมเยือนชาวต่างชาติ!$C$6:$N$82,8,FALSE)</f>
        <v>412.8</v>
      </c>
      <c r="CK12" s="377">
        <f t="shared" si="40"/>
        <v>532.40554556996938</v>
      </c>
      <c r="CL12" s="376">
        <f t="shared" si="41"/>
        <v>2192.8255455699696</v>
      </c>
      <c r="CM12" s="374">
        <f>VLOOKUP(D12,[4]รายได้ผู้เยียมเยือนชาวไทย!$C$6:$N$82,9,FALSE)</f>
        <v>1501.51</v>
      </c>
      <c r="CN12" s="374">
        <f>VLOOKUP(D12,[4]รายได้ผู้เยียมเยือนชาวต่างชาติ!$C$6:$N$82,9,FALSE)</f>
        <v>564.79</v>
      </c>
      <c r="CO12" s="375">
        <f t="shared" si="42"/>
        <v>646.72544462480278</v>
      </c>
      <c r="CP12" s="374">
        <f t="shared" si="43"/>
        <v>2148.2354446248028</v>
      </c>
      <c r="CQ12" s="376">
        <f>VLOOKUP(D12,[4]รายได้ผู้เยียมเยือนชาวไทย!$C$6:$N$82,10,FALSE)</f>
        <v>1197.3499999999999</v>
      </c>
      <c r="CR12" s="376">
        <f>VLOOKUP(D12,[4]รายได้ผู้เยียมเยือนชาวต่างชาติ!$C$6:$N$82,10,FALSE)</f>
        <v>418.94</v>
      </c>
      <c r="CS12" s="377">
        <f t="shared" si="44"/>
        <v>494.40745100920975</v>
      </c>
      <c r="CT12" s="376">
        <f t="shared" si="45"/>
        <v>1691.7574510092097</v>
      </c>
      <c r="CU12" s="374">
        <f>VLOOKUP(D12,[4]รายได้ผู้เยียมเยือนชาวไทย!$C$6:$N$82,11,FALSE)</f>
        <v>1164.58</v>
      </c>
      <c r="CV12" s="374">
        <f>VLOOKUP(D12,[4]รายได้ผู้เยียมเยือนชาวต่างชาติ!$C$6:$N$82,11,FALSE)</f>
        <v>420.61</v>
      </c>
      <c r="CW12" s="375">
        <f t="shared" si="46"/>
        <v>509.42232419623099</v>
      </c>
      <c r="CX12" s="374">
        <f t="shared" si="47"/>
        <v>1674.0023241962308</v>
      </c>
      <c r="CY12" s="376">
        <f>VLOOKUP(D12,[4]รายได้ผู้เยียมเยือนชาวไทย!$C$6:$N$82,12,FALSE)</f>
        <v>1017.07</v>
      </c>
      <c r="CZ12" s="376">
        <f>VLOOKUP(D12,[4]รายได้ผู้เยียมเยือนชาวต่างชาติ!$C$6:$N$82,12,FALSE)</f>
        <v>580.19000000000005</v>
      </c>
      <c r="DA12" s="377">
        <f t="shared" si="48"/>
        <v>912.09903178574621</v>
      </c>
      <c r="DB12" s="376">
        <f t="shared" si="49"/>
        <v>1929.1690317857463</v>
      </c>
      <c r="DC12" s="374">
        <f>VLOOKUP(D12,รายได้ที่เกิดขึ้นในจังหวัด!D12:CI88,83,FALSE)</f>
        <v>1002.15</v>
      </c>
      <c r="DD12" s="374">
        <f>VLOOKUP(D12,รายได้ที่เกิดขึ้นในจังหวัด!D12:CI88,84,FALSE)</f>
        <v>504.8</v>
      </c>
      <c r="DE12" s="375">
        <f t="shared" si="50"/>
        <v>823.39495715749945</v>
      </c>
      <c r="DF12" s="374">
        <f t="shared" si="51"/>
        <v>1825.5449571574995</v>
      </c>
      <c r="DG12" s="376">
        <f>VLOOKUP(D12,รายได้ที่เกิดขึ้นในจังหวัด!D12:CL88,86,FALSE)</f>
        <v>1240.3499999999999</v>
      </c>
      <c r="DH12" s="376">
        <f>VLOOKUP(D12,รายได้ที่เกิดขึ้นในจังหวัด!D12:CL88,87,FALSE)</f>
        <v>458.76</v>
      </c>
      <c r="DI12" s="377">
        <f t="shared" si="52"/>
        <v>661.53353107613441</v>
      </c>
      <c r="DJ12" s="376">
        <f t="shared" si="53"/>
        <v>1901.8835310761342</v>
      </c>
      <c r="DK12" s="378">
        <f t="shared" si="54"/>
        <v>26485.679365162352</v>
      </c>
      <c r="DL12" s="379">
        <f t="shared" si="55"/>
        <v>4.1107997346188965</v>
      </c>
    </row>
    <row r="13" spans="1:132" ht="41.1" hidden="1" customHeight="1">
      <c r="A13" s="300">
        <v>3</v>
      </c>
      <c r="B13" s="300" t="s">
        <v>45</v>
      </c>
      <c r="C13" s="322" t="s">
        <v>46</v>
      </c>
      <c r="D13" s="303" t="str">
        <f t="shared" si="4"/>
        <v>เพชรบุรี</v>
      </c>
      <c r="E13" s="264" t="s">
        <v>47</v>
      </c>
      <c r="F13" s="304">
        <v>13651.45</v>
      </c>
      <c r="G13" s="304">
        <v>16951.291128927671</v>
      </c>
      <c r="H13" s="304">
        <v>21749.187343901096</v>
      </c>
      <c r="I13" s="305">
        <v>23131.310168728232</v>
      </c>
      <c r="J13" s="306">
        <f t="shared" si="0"/>
        <v>0.24172092553740956</v>
      </c>
      <c r="K13" s="306">
        <f t="shared" si="0"/>
        <v>0.28304016363601547</v>
      </c>
      <c r="L13" s="306">
        <f t="shared" si="0"/>
        <v>6.3548251388561003E-2</v>
      </c>
      <c r="M13" s="307">
        <f t="shared" si="1"/>
        <v>0.19610311352066201</v>
      </c>
      <c r="N13" s="306">
        <f t="shared" si="2"/>
        <v>0.1</v>
      </c>
      <c r="O13" s="306">
        <v>1.4999999999999999E-2</v>
      </c>
      <c r="P13" s="305">
        <v>0</v>
      </c>
      <c r="Q13" s="305">
        <v>0</v>
      </c>
      <c r="R13" s="305">
        <v>0</v>
      </c>
      <c r="S13" s="305"/>
      <c r="T13" s="306">
        <f t="shared" si="3"/>
        <v>0.115</v>
      </c>
      <c r="U13" s="366">
        <f>รายได้ที่เกิดขึ้นในจังหวัด!U13</f>
        <v>6533.85</v>
      </c>
      <c r="V13" s="366">
        <f>รายได้ที่เกิดขึ้นในจังหวัด!V13</f>
        <v>866.25999999999988</v>
      </c>
      <c r="W13" s="366">
        <f t="shared" si="5"/>
        <v>1070.7614257927285</v>
      </c>
      <c r="X13" s="366">
        <f t="shared" si="6"/>
        <v>7604.6114257927293</v>
      </c>
      <c r="Y13" s="366">
        <f>รายได้ที่เกิดขึ้นในจังหวัด!X13</f>
        <v>2564.7199999999998</v>
      </c>
      <c r="Z13" s="366">
        <f>รายได้ที่เกิดขึ้นในจังหวัด!Y13</f>
        <v>1006.12</v>
      </c>
      <c r="AA13" s="366">
        <f t="shared" si="7"/>
        <v>1217.0270769492231</v>
      </c>
      <c r="AB13" s="366">
        <f t="shared" si="8"/>
        <v>3781.7470769492229</v>
      </c>
      <c r="AC13" s="366">
        <f>รายได้ที่เกิดขึ้นในจังหวัด!AA13</f>
        <v>3108.9</v>
      </c>
      <c r="AD13" s="366">
        <f>รายได้ที่เกิดขึ้นในจังหวัด!AB13</f>
        <v>677.28000000000009</v>
      </c>
      <c r="AE13" s="366">
        <f t="shared" si="9"/>
        <v>795.92011702208026</v>
      </c>
      <c r="AF13" s="366">
        <f t="shared" si="10"/>
        <v>3904.8201170220805</v>
      </c>
      <c r="AG13" s="366">
        <f>รายได้ที่เกิดขึ้นในจังหวัด!AD13</f>
        <v>3192.65</v>
      </c>
      <c r="AH13" s="366">
        <f>รายได้ที่เกิดขึ้นในจังหวัด!AE13</f>
        <v>586.61</v>
      </c>
      <c r="AI13" s="366">
        <f t="shared" si="11"/>
        <v>970.74185409548363</v>
      </c>
      <c r="AJ13" s="366">
        <f t="shared" si="12"/>
        <v>4163.3918540954837</v>
      </c>
      <c r="AK13" s="366">
        <f t="shared" si="13"/>
        <v>19454.570473859516</v>
      </c>
      <c r="AL13" s="367"/>
      <c r="AM13" s="310">
        <f>VLOOKUP(D13,[2]รายได้!$B$6:$Y$83,21,FALSE)</f>
        <v>7075.98</v>
      </c>
      <c r="AN13" s="310">
        <f>VLOOKUP(D13,[2]รายได้!$B$6:$Y$83,24,FALSE)</f>
        <v>904.74999999999989</v>
      </c>
      <c r="AO13" s="310">
        <f t="shared" si="14"/>
        <v>1141.6199168190813</v>
      </c>
      <c r="AP13" s="310">
        <f t="shared" si="15"/>
        <v>8217.599916819081</v>
      </c>
      <c r="AQ13" s="309">
        <f>VLOOKUP(D13,[3]Revenue_59!$A$4:$C$85,3,FALSE)</f>
        <v>2761.4900000000002</v>
      </c>
      <c r="AR13" s="309">
        <f>VLOOKUP(D13,[3]Revenue_59!$A$4:$F$86,6,FALSE)</f>
        <v>1122.5900000000001</v>
      </c>
      <c r="AS13" s="309">
        <f t="shared" si="16"/>
        <v>1477.0010240242016</v>
      </c>
      <c r="AT13" s="309">
        <f t="shared" si="17"/>
        <v>4238.4910240242016</v>
      </c>
      <c r="AU13" s="310">
        <f>VLOOKUP(D13,[3]Revenue_59!$A$4:$L$86,9,FALSE)</f>
        <v>3453.8999999999996</v>
      </c>
      <c r="AV13" s="310">
        <f>VLOOKUP(D13,[3]Revenue_59!$A$4:$L$86,12,FALSE)</f>
        <v>766.8</v>
      </c>
      <c r="AW13" s="310">
        <f t="shared" si="18"/>
        <v>1093.1467385198616</v>
      </c>
      <c r="AX13" s="310">
        <f t="shared" si="19"/>
        <v>4547.0467385198608</v>
      </c>
      <c r="AY13" s="309">
        <f>VLOOKUP(D13,[3]Revenue_59!$A$4:$R$86,15,FALSE)</f>
        <v>3515.8899999999994</v>
      </c>
      <c r="AZ13" s="309">
        <f>VLOOKUP(D13,[3]Revenue_59!$A$4:$R$86,18,FALSE)</f>
        <v>701.00000000000023</v>
      </c>
      <c r="BA13" s="309">
        <f t="shared" si="20"/>
        <v>1233.9405839455669</v>
      </c>
      <c r="BB13" s="309">
        <f t="shared" si="21"/>
        <v>4749.8305839455661</v>
      </c>
      <c r="BC13" s="368">
        <f t="shared" si="22"/>
        <v>21752.968263308707</v>
      </c>
      <c r="BD13" s="369">
        <f t="shared" si="23"/>
        <v>11.814179051331278</v>
      </c>
      <c r="BE13" s="370">
        <f>VLOOKUP(D13,[3]Revenue_59!$A$4:$X$85,21,FALSE)</f>
        <v>7463.98</v>
      </c>
      <c r="BF13" s="370">
        <f>VLOOKUP(D13,[3]Revenue_59!$A$4:$X$85,24,FALSE)</f>
        <v>954.77</v>
      </c>
      <c r="BG13" s="371">
        <f t="shared" si="24"/>
        <v>1127.9498644508587</v>
      </c>
      <c r="BH13" s="370">
        <f t="shared" si="25"/>
        <v>8591.9298644508581</v>
      </c>
      <c r="BI13" s="372">
        <f>VLOOKUP(D13,[3]Revenue_59!$A$4:$F$86,2,FALSE)</f>
        <v>2924.9300000000003</v>
      </c>
      <c r="BJ13" s="372">
        <f>VLOOKUP(D13,[3]Revenue_59!$A$4:$F$86,5,FALSE)</f>
        <v>1210.56</v>
      </c>
      <c r="BK13" s="373">
        <f t="shared" si="26"/>
        <v>1506.7152392407381</v>
      </c>
      <c r="BL13" s="372">
        <f t="shared" si="27"/>
        <v>4431.6452392407382</v>
      </c>
      <c r="BM13" s="370">
        <f>VLOOKUP(D13,[3]Revenue_59!$A$4:$K$85,8,FALSE)</f>
        <v>3656.6099999999997</v>
      </c>
      <c r="BN13" s="370">
        <f>VLOOKUP(D13,[3]Revenue_59!$A$4:$K$85,11,FALSE)</f>
        <v>819.42</v>
      </c>
      <c r="BO13" s="371">
        <f t="shared" si="28"/>
        <v>1046.3823399166342</v>
      </c>
      <c r="BP13" s="370">
        <f t="shared" si="29"/>
        <v>4702.9923399166337</v>
      </c>
      <c r="BQ13" s="372">
        <f>VLOOKUP(D13,[3]Revenue_59!$A$4:$Q$85,14,FALSE)</f>
        <v>3749</v>
      </c>
      <c r="BR13" s="372">
        <f>VLOOKUP(D13,[3]Revenue_59!$A$4:$Q$85,17,FALSE)</f>
        <v>747.3</v>
      </c>
      <c r="BS13" s="373">
        <f t="shared" si="30"/>
        <v>1227.0414677629908</v>
      </c>
      <c r="BT13" s="372">
        <f t="shared" si="31"/>
        <v>4976.0414677629906</v>
      </c>
      <c r="BU13" s="316">
        <f t="shared" si="32"/>
        <v>22702.608911371222</v>
      </c>
      <c r="BV13" s="317">
        <f t="shared" si="33"/>
        <v>4.3655681218654605</v>
      </c>
      <c r="BW13" s="374">
        <f>VLOOKUP(D13,[4]รายได้ผู้เยียมเยือนชาวไทย!$C$6:$G$82,3,FALSE)</f>
        <v>7898.53</v>
      </c>
      <c r="BX13" s="374">
        <f>VLOOKUP(D13,[4]รายได้ผู้เยียมเยือนชาวต่างชาติ!$C$6:$G$82,3,FALSE)</f>
        <v>955.12000000000012</v>
      </c>
      <c r="BY13" s="375">
        <f t="shared" si="34"/>
        <v>1053.8125892386481</v>
      </c>
      <c r="BZ13" s="374">
        <f t="shared" si="35"/>
        <v>8952.3425892386476</v>
      </c>
      <c r="CA13" s="376">
        <f>VLOOKUP(D13,[4]รายได้ผู้เยียมเยือนชาวไทย!$C$6:$N$82,6,FALSE)</f>
        <v>1004.14</v>
      </c>
      <c r="CB13" s="376">
        <f>VLOOKUP(D13,[4]รายได้ผู้เยียมเยือนชาวต่างชาติ!$C$6:$N$82,6,FALSE)</f>
        <v>456.99</v>
      </c>
      <c r="CC13" s="377">
        <f t="shared" si="36"/>
        <v>644.92074290270136</v>
      </c>
      <c r="CD13" s="376">
        <f t="shared" si="37"/>
        <v>1649.0607429027013</v>
      </c>
      <c r="CE13" s="374">
        <f>VLOOKUP(D13,[4]รายได้ผู้เยียมเยือนชาวไทย!$C$6:$N$82,7,FALSE)</f>
        <v>1193.96</v>
      </c>
      <c r="CF13" s="374">
        <f>VLOOKUP(D13,[4]รายได้ผู้เยียมเยือนชาวต่างชาติ!$C$6:$N$82,7,FALSE)</f>
        <v>450.99</v>
      </c>
      <c r="CG13" s="375">
        <f t="shared" si="38"/>
        <v>648.12176505795014</v>
      </c>
      <c r="CH13" s="374">
        <f t="shared" si="39"/>
        <v>1842.0817650579502</v>
      </c>
      <c r="CI13" s="376">
        <f>VLOOKUP(D13,[4]รายได้ผู้เยียมเยือนชาวไทย!$C$6:$N$82,8,FALSE)</f>
        <v>898.81</v>
      </c>
      <c r="CJ13" s="376">
        <f>VLOOKUP(D13,[4]รายได้ผู้เยียมเยือนชาวต่างชาติ!$C$6:$N$82,8,FALSE)</f>
        <v>370.25</v>
      </c>
      <c r="CK13" s="377">
        <f t="shared" si="40"/>
        <v>477.52701852539036</v>
      </c>
      <c r="CL13" s="376">
        <f t="shared" si="41"/>
        <v>1376.3370185253902</v>
      </c>
      <c r="CM13" s="374">
        <f>VLOOKUP(D13,[4]รายได้ผู้เยียมเยือนชาวไทย!$C$6:$N$82,9,FALSE)</f>
        <v>1416.25</v>
      </c>
      <c r="CN13" s="374">
        <f>VLOOKUP(D13,[4]รายได้ผู้เยียมเยือนชาวต่างชาติ!$C$6:$N$82,9,FALSE)</f>
        <v>377</v>
      </c>
      <c r="CO13" s="375">
        <f t="shared" si="42"/>
        <v>431.69229735574407</v>
      </c>
      <c r="CP13" s="374">
        <f t="shared" si="43"/>
        <v>1847.9422973557441</v>
      </c>
      <c r="CQ13" s="376">
        <f>VLOOKUP(D13,[4]รายได้ผู้เยียมเยือนชาวไทย!$C$6:$N$82,10,FALSE)</f>
        <v>1350.58</v>
      </c>
      <c r="CR13" s="376">
        <f>VLOOKUP(D13,[4]รายได้ผู้เยียมเยือนชาวต่างชาติ!$C$6:$N$82,10,FALSE)</f>
        <v>285.58</v>
      </c>
      <c r="CS13" s="377">
        <f t="shared" si="44"/>
        <v>337.02410812815708</v>
      </c>
      <c r="CT13" s="376">
        <f t="shared" si="45"/>
        <v>1687.6041081281569</v>
      </c>
      <c r="CU13" s="374">
        <f>VLOOKUP(D13,[4]รายได้ผู้เยียมเยือนชาวไทย!$C$6:$N$82,11,FALSE)</f>
        <v>1143.3900000000001</v>
      </c>
      <c r="CV13" s="374">
        <f>VLOOKUP(D13,[4]รายได้ผู้เยียมเยือนชาวต่างชาติ!$C$6:$N$82,11,FALSE)</f>
        <v>223.45</v>
      </c>
      <c r="CW13" s="375">
        <f t="shared" si="46"/>
        <v>270.6317451835377</v>
      </c>
      <c r="CX13" s="374">
        <f t="shared" si="47"/>
        <v>1414.0217451835379</v>
      </c>
      <c r="CY13" s="376">
        <f>VLOOKUP(D13,[4]รายได้ผู้เยียมเยือนชาวไทย!$C$6:$N$82,12,FALSE)</f>
        <v>1317.3</v>
      </c>
      <c r="CZ13" s="376">
        <f>VLOOKUP(D13,[4]รายได้ผู้เยียมเยือนชาวต่างชาติ!$C$6:$N$82,12,FALSE)</f>
        <v>258.05</v>
      </c>
      <c r="DA13" s="377">
        <f t="shared" si="48"/>
        <v>405.67254718680397</v>
      </c>
      <c r="DB13" s="376">
        <f t="shared" si="49"/>
        <v>1722.9725471868039</v>
      </c>
      <c r="DC13" s="374">
        <f>VLOOKUP(D13,รายได้ที่เกิดขึ้นในจังหวัด!D13:CI89,83,FALSE)</f>
        <v>1453.25</v>
      </c>
      <c r="DD13" s="374">
        <f>VLOOKUP(D13,รายได้ที่เกิดขึ้นในจังหวัด!D13:CI89,84,FALSE)</f>
        <v>266.52999999999997</v>
      </c>
      <c r="DE13" s="375">
        <f t="shared" si="50"/>
        <v>434.74536040251246</v>
      </c>
      <c r="DF13" s="374">
        <f t="shared" si="51"/>
        <v>1887.9953604025125</v>
      </c>
      <c r="DG13" s="376">
        <f>VLOOKUP(D13,รายได้ที่เกิดขึ้นในจังหวัด!D13:CL89,86,FALSE)</f>
        <v>1179.7</v>
      </c>
      <c r="DH13" s="376">
        <f>VLOOKUP(D13,รายได้ที่เกิดขึ้นในจังหวัด!D13:CL89,87,FALSE)</f>
        <v>282.23</v>
      </c>
      <c r="DI13" s="377">
        <f t="shared" si="52"/>
        <v>406.97665113701595</v>
      </c>
      <c r="DJ13" s="376">
        <f t="shared" si="53"/>
        <v>1586.6766511370161</v>
      </c>
      <c r="DK13" s="378">
        <f t="shared" si="54"/>
        <v>23967.034825118462</v>
      </c>
      <c r="DL13" s="379">
        <f t="shared" si="55"/>
        <v>5.5695181055333141</v>
      </c>
    </row>
    <row r="14" spans="1:132" ht="41.1" hidden="1" customHeight="1">
      <c r="A14" s="300">
        <v>4</v>
      </c>
      <c r="B14" s="300" t="s">
        <v>48</v>
      </c>
      <c r="C14" s="322" t="s">
        <v>49</v>
      </c>
      <c r="D14" s="303" t="str">
        <f t="shared" si="4"/>
        <v>เพชรบูรณ์</v>
      </c>
      <c r="E14" s="264" t="s">
        <v>50</v>
      </c>
      <c r="F14" s="304">
        <v>4824.75</v>
      </c>
      <c r="G14" s="304">
        <v>5451.9104023105374</v>
      </c>
      <c r="H14" s="304">
        <v>5653.7806183708462</v>
      </c>
      <c r="I14" s="305">
        <v>5947.5304396610863</v>
      </c>
      <c r="J14" s="306">
        <f t="shared" si="0"/>
        <v>0.12998816566879887</v>
      </c>
      <c r="K14" s="306">
        <f t="shared" si="0"/>
        <v>3.7027427298650321E-2</v>
      </c>
      <c r="L14" s="306">
        <f t="shared" si="0"/>
        <v>5.1956352946514753E-2</v>
      </c>
      <c r="M14" s="307">
        <f t="shared" si="1"/>
        <v>7.2990648637987987E-2</v>
      </c>
      <c r="N14" s="306">
        <f t="shared" si="2"/>
        <v>7.2990648637987987E-2</v>
      </c>
      <c r="O14" s="305">
        <v>0</v>
      </c>
      <c r="P14" s="306">
        <v>1.4999999999999999E-2</v>
      </c>
      <c r="Q14" s="305">
        <v>0</v>
      </c>
      <c r="R14" s="305">
        <v>0</v>
      </c>
      <c r="S14" s="305"/>
      <c r="T14" s="306">
        <f t="shared" si="3"/>
        <v>8.7990648637987987E-2</v>
      </c>
      <c r="U14" s="366">
        <f>รายได้ที่เกิดขึ้นในจังหวัด!U14</f>
        <v>1732.8899999999999</v>
      </c>
      <c r="V14" s="366">
        <f>รายได้ที่เกิดขึ้นในจังหวัด!V14</f>
        <v>18.11</v>
      </c>
      <c r="W14" s="366">
        <f t="shared" si="5"/>
        <v>22.385299357128709</v>
      </c>
      <c r="X14" s="366">
        <f t="shared" si="6"/>
        <v>1755.2752993571287</v>
      </c>
      <c r="Y14" s="366">
        <f>รายได้ที่เกิดขึ้นในจังหวัด!X14</f>
        <v>1561.8900000000003</v>
      </c>
      <c r="Z14" s="366">
        <f>รายได้ที่เกิดขึ้นในจังหวัด!Y14</f>
        <v>13.52</v>
      </c>
      <c r="AA14" s="366">
        <f t="shared" si="7"/>
        <v>16.354118872851643</v>
      </c>
      <c r="AB14" s="366">
        <f t="shared" si="8"/>
        <v>1578.2441188728519</v>
      </c>
      <c r="AC14" s="366">
        <f>รายได้ที่เกิดขึ้นในจังหวัด!AA14</f>
        <v>1197.6199999999999</v>
      </c>
      <c r="AD14" s="366">
        <f>รายได้ที่เกิดขึ้นในจังหวัด!AB14</f>
        <v>19.819999999999997</v>
      </c>
      <c r="AE14" s="366">
        <f t="shared" si="9"/>
        <v>23.291898061920662</v>
      </c>
      <c r="AF14" s="366">
        <f t="shared" si="10"/>
        <v>1220.9118980619205</v>
      </c>
      <c r="AG14" s="366">
        <f>รายได้ที่เกิดขึ้นในจังหวัด!AD14</f>
        <v>864.58999999999992</v>
      </c>
      <c r="AH14" s="366">
        <f>รายได้ที่เกิดขึ้นในจังหวัด!AE14</f>
        <v>19.990000000000002</v>
      </c>
      <c r="AI14" s="366">
        <f t="shared" si="11"/>
        <v>33.080120801501373</v>
      </c>
      <c r="AJ14" s="366">
        <f t="shared" si="12"/>
        <v>897.6701208015013</v>
      </c>
      <c r="AK14" s="366">
        <f t="shared" si="13"/>
        <v>5452.1014370934017</v>
      </c>
      <c r="AL14" s="367"/>
      <c r="AM14" s="310">
        <f>VLOOKUP(D14,[2]รายได้!$B$6:$Y$83,21,FALSE)</f>
        <v>1737.12</v>
      </c>
      <c r="AN14" s="310">
        <f>VLOOKUP(D14,[2]รายได้!$B$6:$Y$83,24,FALSE)</f>
        <v>18.329999999999998</v>
      </c>
      <c r="AO14" s="310">
        <f t="shared" si="14"/>
        <v>23.128922990100868</v>
      </c>
      <c r="AP14" s="310">
        <f t="shared" si="15"/>
        <v>1760.2489229901007</v>
      </c>
      <c r="AQ14" s="309">
        <f>VLOOKUP(D14,[3]Revenue_59!$A$4:$C$85,3,FALSE)</f>
        <v>1599.63</v>
      </c>
      <c r="AR14" s="309">
        <f>VLOOKUP(D14,[3]Revenue_59!$A$4:$F$86,6,FALSE)</f>
        <v>13.159999999999998</v>
      </c>
      <c r="AS14" s="309">
        <f t="shared" si="16"/>
        <v>17.314721738264627</v>
      </c>
      <c r="AT14" s="309">
        <f t="shared" si="17"/>
        <v>1616.9447217382647</v>
      </c>
      <c r="AU14" s="310">
        <f>VLOOKUP(D14,[3]Revenue_59!$A$4:$L$86,9,FALSE)</f>
        <v>1284.75</v>
      </c>
      <c r="AV14" s="310">
        <f>VLOOKUP(D14,[3]Revenue_59!$A$4:$L$86,12,FALSE)</f>
        <v>21.660000000000004</v>
      </c>
      <c r="AW14" s="310">
        <f t="shared" si="18"/>
        <v>30.878401612337257</v>
      </c>
      <c r="AX14" s="310">
        <f t="shared" si="19"/>
        <v>1315.6284016123373</v>
      </c>
      <c r="AY14" s="309">
        <f>VLOOKUP(D14,[3]Revenue_59!$A$4:$R$86,15,FALSE)</f>
        <v>925.33</v>
      </c>
      <c r="AZ14" s="309">
        <f>VLOOKUP(D14,[3]Revenue_59!$A$4:$R$86,18,FALSE)</f>
        <v>22.490000000000002</v>
      </c>
      <c r="BA14" s="309">
        <f t="shared" si="20"/>
        <v>39.588193627583166</v>
      </c>
      <c r="BB14" s="309">
        <f t="shared" si="21"/>
        <v>964.91819362758315</v>
      </c>
      <c r="BC14" s="368">
        <f t="shared" si="22"/>
        <v>5657.7402399682851</v>
      </c>
      <c r="BD14" s="369">
        <f t="shared" si="23"/>
        <v>3.7717347200442499</v>
      </c>
      <c r="BE14" s="370">
        <f>VLOOKUP(D14,[3]Revenue_59!$A$4:$X$85,21,FALSE)</f>
        <v>1905.4899999999998</v>
      </c>
      <c r="BF14" s="370">
        <f>VLOOKUP(D14,[3]Revenue_59!$A$4:$X$85,24,FALSE)</f>
        <v>19.859999999999996</v>
      </c>
      <c r="BG14" s="371">
        <f t="shared" si="24"/>
        <v>23.462283385521172</v>
      </c>
      <c r="BH14" s="370">
        <f t="shared" si="25"/>
        <v>1928.952283385521</v>
      </c>
      <c r="BI14" s="372">
        <f>VLOOKUP(D14,[3]Revenue_59!$A$4:$F$86,2,FALSE)</f>
        <v>1667.5600000000002</v>
      </c>
      <c r="BJ14" s="372">
        <f>VLOOKUP(D14,[3]Revenue_59!$A$4:$F$86,5,FALSE)</f>
        <v>13.47</v>
      </c>
      <c r="BK14" s="373">
        <f t="shared" si="26"/>
        <v>16.76534353734862</v>
      </c>
      <c r="BL14" s="372">
        <f t="shared" si="27"/>
        <v>1684.3253435373488</v>
      </c>
      <c r="BM14" s="370">
        <f>VLOOKUP(D14,[3]Revenue_59!$A$4:$K$85,8,FALSE)</f>
        <v>1295.69</v>
      </c>
      <c r="BN14" s="370">
        <f>VLOOKUP(D14,[3]Revenue_59!$A$4:$K$85,11,FALSE)</f>
        <v>21.76</v>
      </c>
      <c r="BO14" s="371">
        <f t="shared" si="28"/>
        <v>27.787068556522858</v>
      </c>
      <c r="BP14" s="370">
        <f t="shared" si="29"/>
        <v>1323.4770685565229</v>
      </c>
      <c r="BQ14" s="372">
        <f>VLOOKUP(D14,[3]Revenue_59!$A$4:$Q$85,14,FALSE)</f>
        <v>912.31000000000017</v>
      </c>
      <c r="BR14" s="372">
        <f>VLOOKUP(D14,[3]Revenue_59!$A$4:$Q$85,17,FALSE)</f>
        <v>22.169999999999998</v>
      </c>
      <c r="BS14" s="373">
        <f t="shared" si="30"/>
        <v>36.402394406938988</v>
      </c>
      <c r="BT14" s="372">
        <f t="shared" si="31"/>
        <v>948.71239440693921</v>
      </c>
      <c r="BU14" s="316">
        <f t="shared" si="32"/>
        <v>5885.4670898863315</v>
      </c>
      <c r="BV14" s="317">
        <f t="shared" si="33"/>
        <v>4.0250495826814925</v>
      </c>
      <c r="BW14" s="374">
        <f>VLOOKUP(D14,[4]รายได้ผู้เยียมเยือนชาวไทย!$C$6:$G$82,3,FALSE)</f>
        <v>2004.4899999999998</v>
      </c>
      <c r="BX14" s="374">
        <f>VLOOKUP(D14,[4]รายได้ผู้เยียมเยือนชาวต่างชาติ!$C$6:$G$82,3,FALSE)</f>
        <v>21.18</v>
      </c>
      <c r="BY14" s="375">
        <f t="shared" si="34"/>
        <v>23.368530278995905</v>
      </c>
      <c r="BZ14" s="374">
        <f t="shared" si="35"/>
        <v>2027.8585302789957</v>
      </c>
      <c r="CA14" s="376">
        <f>VLOOKUP(D14,[4]รายได้ผู้เยียมเยือนชาวไทย!$C$6:$N$82,6,FALSE)</f>
        <v>669.45</v>
      </c>
      <c r="CB14" s="376">
        <f>VLOOKUP(D14,[4]รายได้ผู้เยียมเยือนชาวต่างชาติ!$C$6:$N$82,6,FALSE)</f>
        <v>5.22</v>
      </c>
      <c r="CC14" s="377">
        <f t="shared" si="36"/>
        <v>7.3666519572684317</v>
      </c>
      <c r="CD14" s="376">
        <f t="shared" si="37"/>
        <v>676.8166519572685</v>
      </c>
      <c r="CE14" s="374">
        <f>VLOOKUP(D14,[4]รายได้ผู้เยียมเยือนชาวไทย!$C$6:$N$82,7,FALSE)</f>
        <v>552.29</v>
      </c>
      <c r="CF14" s="374">
        <f>VLOOKUP(D14,[4]รายได้ผู้เยียมเยือนชาวต่างชาติ!$C$6:$N$82,7,FALSE)</f>
        <v>4.6100000000000003</v>
      </c>
      <c r="CG14" s="375">
        <f t="shared" si="38"/>
        <v>6.625072256407349</v>
      </c>
      <c r="CH14" s="374">
        <f t="shared" si="39"/>
        <v>558.91507225640726</v>
      </c>
      <c r="CI14" s="376">
        <f>VLOOKUP(D14,[4]รายได้ผู้เยียมเยือนชาวไทย!$C$6:$N$82,8,FALSE)</f>
        <v>524.29999999999995</v>
      </c>
      <c r="CJ14" s="376">
        <f>VLOOKUP(D14,[4]รายได้ผู้เยียมเยือนชาวต่างชาติ!$C$6:$N$82,8,FALSE)</f>
        <v>4.4000000000000004</v>
      </c>
      <c r="CK14" s="377">
        <f t="shared" si="40"/>
        <v>5.6748653113078138</v>
      </c>
      <c r="CL14" s="376">
        <f t="shared" si="41"/>
        <v>529.97486531130778</v>
      </c>
      <c r="CM14" s="374">
        <f>VLOOKUP(D14,[4]รายได้ผู้เยียมเยือนชาวไทย!$C$6:$N$82,9,FALSE)</f>
        <v>474.53</v>
      </c>
      <c r="CN14" s="374">
        <f>VLOOKUP(D14,[4]รายได้ผู้เยียมเยือนชาวต่างชาติ!$C$6:$N$82,9,FALSE)</f>
        <v>6.92</v>
      </c>
      <c r="CO14" s="375">
        <f t="shared" si="42"/>
        <v>7.9239010549118012</v>
      </c>
      <c r="CP14" s="374">
        <f t="shared" si="43"/>
        <v>482.4539010549118</v>
      </c>
      <c r="CQ14" s="376">
        <f>VLOOKUP(D14,[4]รายได้ผู้เยียมเยือนชาวไทย!$C$6:$N$82,10,FALSE)</f>
        <v>420.2</v>
      </c>
      <c r="CR14" s="376">
        <f>VLOOKUP(D14,[4]รายได้ผู้เยียมเยือนชาวต่างชาติ!$C$6:$N$82,10,FALSE)</f>
        <v>7.32</v>
      </c>
      <c r="CS14" s="377">
        <f t="shared" si="44"/>
        <v>8.638617800609671</v>
      </c>
      <c r="CT14" s="376">
        <f t="shared" si="45"/>
        <v>428.83861780060965</v>
      </c>
      <c r="CU14" s="374">
        <f>VLOOKUP(D14,[4]รายได้ผู้เยียมเยือนชาวไทย!$C$6:$N$82,11,FALSE)</f>
        <v>398.31</v>
      </c>
      <c r="CV14" s="374">
        <f>VLOOKUP(D14,[4]รายได้ผู้เยียมเยือนชาวต่างชาติ!$C$6:$N$82,11,FALSE)</f>
        <v>7.41</v>
      </c>
      <c r="CW14" s="375">
        <f t="shared" si="46"/>
        <v>8.97463070848071</v>
      </c>
      <c r="CX14" s="374">
        <f t="shared" si="47"/>
        <v>407.28463070848073</v>
      </c>
      <c r="CY14" s="376">
        <f>VLOOKUP(D14,[4]รายได้ผู้เยียมเยือนชาวไทย!$C$6:$N$82,12,FALSE)</f>
        <v>313.54000000000002</v>
      </c>
      <c r="CZ14" s="376">
        <f>VLOOKUP(D14,[4]รายได้ผู้เยียมเยือนชาวต่างชาติ!$C$6:$N$82,12,FALSE)</f>
        <v>9.19</v>
      </c>
      <c r="DA14" s="377">
        <f t="shared" si="48"/>
        <v>14.447319157708691</v>
      </c>
      <c r="DB14" s="376">
        <f t="shared" si="49"/>
        <v>327.98731915770873</v>
      </c>
      <c r="DC14" s="374">
        <f>VLOOKUP(D14,รายได้ที่เกิดขึ้นในจังหวัด!D14:CI90,83,FALSE)</f>
        <v>324.82</v>
      </c>
      <c r="DD14" s="374">
        <f>VLOOKUP(D14,รายได้ที่เกิดขึ้นในจังหวัด!D14:CI90,84,FALSE)</f>
        <v>7.93</v>
      </c>
      <c r="DE14" s="375">
        <f t="shared" si="50"/>
        <v>12.934869275473396</v>
      </c>
      <c r="DF14" s="374">
        <f t="shared" si="51"/>
        <v>337.75486927547337</v>
      </c>
      <c r="DG14" s="376">
        <f>VLOOKUP(D14,รายได้ที่เกิดขึ้นในจังหวัด!D14:CL90,86,FALSE)</f>
        <v>317.20999999999998</v>
      </c>
      <c r="DH14" s="376">
        <f>VLOOKUP(D14,รายได้ที่เกิดขึ้นในจังหวัด!D14:CL90,87,FALSE)</f>
        <v>6.98</v>
      </c>
      <c r="DI14" s="377">
        <f t="shared" si="52"/>
        <v>10.065184512406091</v>
      </c>
      <c r="DJ14" s="376">
        <f t="shared" si="53"/>
        <v>327.2751845124061</v>
      </c>
      <c r="DK14" s="378">
        <f t="shared" si="54"/>
        <v>6105.1596423135697</v>
      </c>
      <c r="DL14" s="379">
        <f t="shared" si="55"/>
        <v>3.7327972286984838</v>
      </c>
    </row>
    <row r="15" spans="1:132" ht="41.1" hidden="1" customHeight="1">
      <c r="A15" s="300">
        <v>5</v>
      </c>
      <c r="B15" s="300" t="s">
        <v>51</v>
      </c>
      <c r="C15" s="322" t="s">
        <v>52</v>
      </c>
      <c r="D15" s="303" t="str">
        <f t="shared" si="4"/>
        <v>เลย</v>
      </c>
      <c r="E15" s="264" t="s">
        <v>53</v>
      </c>
      <c r="F15" s="304">
        <v>2310.27</v>
      </c>
      <c r="G15" s="304">
        <v>2652.8844101909467</v>
      </c>
      <c r="H15" s="304">
        <v>3027.3244404779271</v>
      </c>
      <c r="I15" s="305">
        <v>3620.1653877264434</v>
      </c>
      <c r="J15" s="306">
        <f t="shared" si="0"/>
        <v>0.1483005926540823</v>
      </c>
      <c r="K15" s="306">
        <f t="shared" si="0"/>
        <v>0.14114449496879108</v>
      </c>
      <c r="L15" s="306">
        <f t="shared" si="0"/>
        <v>0.19583000068368092</v>
      </c>
      <c r="M15" s="307">
        <f t="shared" si="1"/>
        <v>0.16175836276885144</v>
      </c>
      <c r="N15" s="306">
        <f t="shared" si="2"/>
        <v>0.1</v>
      </c>
      <c r="O15" s="305">
        <v>0</v>
      </c>
      <c r="P15" s="306">
        <v>1.4999999999999999E-2</v>
      </c>
      <c r="Q15" s="305">
        <v>0</v>
      </c>
      <c r="R15" s="305">
        <v>0</v>
      </c>
      <c r="S15" s="305"/>
      <c r="T15" s="306">
        <f t="shared" si="3"/>
        <v>0.115</v>
      </c>
      <c r="U15" s="366">
        <f>รายได้ที่เกิดขึ้นในจังหวัด!U15</f>
        <v>655.44999999999993</v>
      </c>
      <c r="V15" s="366">
        <f>รายได้ที่เกิดขึ้นในจังหวัด!V15</f>
        <v>31.63</v>
      </c>
      <c r="W15" s="366">
        <f t="shared" si="5"/>
        <v>39.097019252677036</v>
      </c>
      <c r="X15" s="366">
        <f t="shared" si="6"/>
        <v>694.54701925267693</v>
      </c>
      <c r="Y15" s="366">
        <f>รายได้ที่เกิดขึ้นในจังหวัด!X15</f>
        <v>624.44999999999993</v>
      </c>
      <c r="Z15" s="366">
        <f>รายได้ที่เกิดขึ้นในจังหวัด!Y15</f>
        <v>15.540000000000003</v>
      </c>
      <c r="AA15" s="366">
        <f t="shared" si="7"/>
        <v>18.797559710363505</v>
      </c>
      <c r="AB15" s="366">
        <f t="shared" si="8"/>
        <v>643.24755971036348</v>
      </c>
      <c r="AC15" s="366">
        <f>รายได้ที่เกิดขึ้นในจังหวัด!AA15</f>
        <v>673.79000000000008</v>
      </c>
      <c r="AD15" s="366">
        <f>รายได้ที่เกิดขึ้นในจังหวัด!AB15</f>
        <v>15.39</v>
      </c>
      <c r="AE15" s="366">
        <f t="shared" si="9"/>
        <v>18.08588855564879</v>
      </c>
      <c r="AF15" s="366">
        <f t="shared" si="10"/>
        <v>691.87588855564888</v>
      </c>
      <c r="AG15" s="366">
        <f>รายได้ที่เกิดขึ้นในจังหวัด!AD15</f>
        <v>581.02</v>
      </c>
      <c r="AH15" s="366">
        <f>รายได้ที่เกิดขึ้นในจังหวัด!AE15</f>
        <v>19.760000000000002</v>
      </c>
      <c r="AI15" s="366">
        <f t="shared" si="11"/>
        <v>32.699509106436572</v>
      </c>
      <c r="AJ15" s="366">
        <f t="shared" si="12"/>
        <v>613.71950910643659</v>
      </c>
      <c r="AK15" s="366">
        <f t="shared" si="13"/>
        <v>2643.3899766251261</v>
      </c>
      <c r="AL15" s="367"/>
      <c r="AM15" s="310">
        <f>VLOOKUP(D15,[2]รายได้!$B$6:$Y$83,21,FALSE)</f>
        <v>711.82</v>
      </c>
      <c r="AN15" s="310">
        <f>VLOOKUP(D15,[2]รายได้!$B$6:$Y$83,24,FALSE)</f>
        <v>33.699999999999996</v>
      </c>
      <c r="AO15" s="310">
        <f t="shared" si="14"/>
        <v>42.522897150376387</v>
      </c>
      <c r="AP15" s="310">
        <f t="shared" si="15"/>
        <v>754.34289715037642</v>
      </c>
      <c r="AQ15" s="309">
        <f>VLOOKUP(D15,[3]Revenue_59!$A$4:$C$85,3,FALSE)</f>
        <v>810.95</v>
      </c>
      <c r="AR15" s="309">
        <f>VLOOKUP(D15,[3]Revenue_59!$A$4:$F$86,6,FALSE)</f>
        <v>16.86</v>
      </c>
      <c r="AS15" s="309">
        <f t="shared" si="16"/>
        <v>22.182842591728086</v>
      </c>
      <c r="AT15" s="309">
        <f t="shared" si="17"/>
        <v>833.13284259172815</v>
      </c>
      <c r="AU15" s="310">
        <f>VLOOKUP(D15,[3]Revenue_59!$A$4:$L$86,9,FALSE)</f>
        <v>718.23</v>
      </c>
      <c r="AV15" s="310">
        <f>VLOOKUP(D15,[3]Revenue_59!$A$4:$L$86,12,FALSE)</f>
        <v>18.869999999999997</v>
      </c>
      <c r="AW15" s="310">
        <f t="shared" si="18"/>
        <v>26.900989770304889</v>
      </c>
      <c r="AX15" s="310">
        <f t="shared" si="19"/>
        <v>745.13098977030495</v>
      </c>
      <c r="AY15" s="309">
        <f>VLOOKUP(D15,[3]Revenue_59!$A$4:$R$86,15,FALSE)</f>
        <v>656.27</v>
      </c>
      <c r="AZ15" s="309">
        <f>VLOOKUP(D15,[3]Revenue_59!$A$4:$R$86,18,FALSE)</f>
        <v>22.549999999999997</v>
      </c>
      <c r="BA15" s="309">
        <f t="shared" si="20"/>
        <v>39.693809084126286</v>
      </c>
      <c r="BB15" s="309">
        <f t="shared" si="21"/>
        <v>695.9638090841263</v>
      </c>
      <c r="BC15" s="368">
        <f t="shared" si="22"/>
        <v>3028.5705385965357</v>
      </c>
      <c r="BD15" s="369">
        <f t="shared" si="23"/>
        <v>14.571461849271975</v>
      </c>
      <c r="BE15" s="370">
        <f>VLOOKUP(D15,[3]Revenue_59!$A$4:$X$85,21,FALSE)</f>
        <v>1065.6400000000001</v>
      </c>
      <c r="BF15" s="370">
        <f>VLOOKUP(D15,[3]Revenue_59!$A$4:$X$85,24,FALSE)</f>
        <v>37.770000000000003</v>
      </c>
      <c r="BG15" s="371">
        <f t="shared" si="24"/>
        <v>44.620868251315962</v>
      </c>
      <c r="BH15" s="370">
        <f t="shared" si="25"/>
        <v>1110.260868251316</v>
      </c>
      <c r="BI15" s="372">
        <f>VLOOKUP(D15,[3]Revenue_59!$A$4:$F$86,2,FALSE)</f>
        <v>918.27</v>
      </c>
      <c r="BJ15" s="372">
        <f>VLOOKUP(D15,[3]Revenue_59!$A$4:$F$86,5,FALSE)</f>
        <v>18.310000000000002</v>
      </c>
      <c r="BK15" s="373">
        <f t="shared" si="26"/>
        <v>22.789416493604548</v>
      </c>
      <c r="BL15" s="372">
        <f t="shared" si="27"/>
        <v>941.05941649360454</v>
      </c>
      <c r="BM15" s="370">
        <f>VLOOKUP(D15,[3]Revenue_59!$A$4:$K$85,8,FALSE)</f>
        <v>797.56000000000006</v>
      </c>
      <c r="BN15" s="370">
        <f>VLOOKUP(D15,[3]Revenue_59!$A$4:$K$85,11,FALSE)</f>
        <v>20.559999999999995</v>
      </c>
      <c r="BO15" s="371">
        <f t="shared" si="28"/>
        <v>26.254693452302838</v>
      </c>
      <c r="BP15" s="370">
        <f t="shared" si="29"/>
        <v>823.81469345230289</v>
      </c>
      <c r="BQ15" s="372">
        <f>VLOOKUP(D15,[3]Revenue_59!$A$4:$Q$85,14,FALSE)</f>
        <v>723.31000000000006</v>
      </c>
      <c r="BR15" s="372">
        <f>VLOOKUP(D15,[3]Revenue_59!$A$4:$Q$85,17,FALSE)</f>
        <v>25.83</v>
      </c>
      <c r="BS15" s="373">
        <f t="shared" si="30"/>
        <v>42.411991318504015</v>
      </c>
      <c r="BT15" s="372">
        <f t="shared" si="31"/>
        <v>765.72199131850402</v>
      </c>
      <c r="BU15" s="316">
        <f t="shared" si="32"/>
        <v>3640.8569695157275</v>
      </c>
      <c r="BV15" s="317">
        <f t="shared" si="33"/>
        <v>20.217010735465003</v>
      </c>
      <c r="BW15" s="374">
        <f>VLOOKUP(D15,[4]รายได้ผู้เยียมเยือนชาวไทย!$C$6:$G$82,3,FALSE)</f>
        <v>1167.81</v>
      </c>
      <c r="BX15" s="374">
        <f>VLOOKUP(D15,[4]รายได้ผู้เยียมเยือนชาวต่างชาติ!$C$6:$G$82,3,FALSE)</f>
        <v>40.03</v>
      </c>
      <c r="BY15" s="375">
        <f t="shared" si="34"/>
        <v>44.166301561293956</v>
      </c>
      <c r="BZ15" s="374">
        <f t="shared" si="35"/>
        <v>1211.9763015612939</v>
      </c>
      <c r="CA15" s="376">
        <f>VLOOKUP(D15,[4]รายได้ผู้เยียมเยือนชาวไทย!$C$6:$N$82,6,FALSE)</f>
        <v>362.03</v>
      </c>
      <c r="CB15" s="376">
        <f>VLOOKUP(D15,[4]รายได้ผู้เยียมเยือนชาวต่างชาติ!$C$6:$N$82,6,FALSE)</f>
        <v>8.14</v>
      </c>
      <c r="CC15" s="377">
        <f t="shared" si="36"/>
        <v>11.487461098115908</v>
      </c>
      <c r="CD15" s="376">
        <f t="shared" si="37"/>
        <v>373.51746109811586</v>
      </c>
      <c r="CE15" s="374">
        <f>VLOOKUP(D15,[4]รายได้ผู้เยียมเยือนชาวไทย!$C$6:$N$82,7,FALSE)</f>
        <v>326.61</v>
      </c>
      <c r="CF15" s="374">
        <f>VLOOKUP(D15,[4]รายได้ผู้เยียมเยือนชาวต่างชาติ!$C$6:$N$82,7,FALSE)</f>
        <v>6.22</v>
      </c>
      <c r="CG15" s="375">
        <f t="shared" si="38"/>
        <v>8.938817664827269</v>
      </c>
      <c r="CH15" s="374">
        <f t="shared" si="39"/>
        <v>335.54881766482731</v>
      </c>
      <c r="CI15" s="376">
        <f>VLOOKUP(D15,[4]รายได้ผู้เยียมเยือนชาวไทย!$C$6:$N$82,8,FALSE)</f>
        <v>300.99</v>
      </c>
      <c r="CJ15" s="376">
        <f>VLOOKUP(D15,[4]รายได้ผู้เยียมเยือนชาวต่างชาติ!$C$6:$N$82,8,FALSE)</f>
        <v>5.56</v>
      </c>
      <c r="CK15" s="377">
        <f t="shared" si="40"/>
        <v>7.170966166107144</v>
      </c>
      <c r="CL15" s="376">
        <f t="shared" si="41"/>
        <v>308.16096616610713</v>
      </c>
      <c r="CM15" s="374">
        <f>VLOOKUP(D15,[4]รายได้ผู้เยียมเยือนชาวไทย!$C$6:$N$82,9,FALSE)</f>
        <v>288.67</v>
      </c>
      <c r="CN15" s="374">
        <f>VLOOKUP(D15,[4]รายได้ผู้เยียมเยือนชาวต่างชาติ!$C$6:$N$82,9,FALSE)</f>
        <v>8.4499999999999993</v>
      </c>
      <c r="CO15" s="375">
        <f t="shared" si="42"/>
        <v>9.675861837283918</v>
      </c>
      <c r="CP15" s="374">
        <f t="shared" si="43"/>
        <v>298.34586183728391</v>
      </c>
      <c r="CQ15" s="376">
        <f>VLOOKUP(D15,[4]รายได้ผู้เยียมเยือนชาวไทย!$C$6:$N$82,10,FALSE)</f>
        <v>265.38</v>
      </c>
      <c r="CR15" s="376">
        <f>VLOOKUP(D15,[4]รายได้ผู้เยียมเยือนชาวต่างชาติ!$C$6:$N$82,10,FALSE)</f>
        <v>6.49</v>
      </c>
      <c r="CS15" s="377">
        <f t="shared" si="44"/>
        <v>7.6591023942563892</v>
      </c>
      <c r="CT15" s="376">
        <f t="shared" si="45"/>
        <v>273.03910239425636</v>
      </c>
      <c r="CU15" s="374">
        <f>VLOOKUP(D15,[4]รายได้ผู้เยียมเยือนชาวไทย!$C$6:$N$82,11,FALSE)</f>
        <v>289.52</v>
      </c>
      <c r="CV15" s="374">
        <f>VLOOKUP(D15,[4]รายได้ผู้เยียมเยือนชาวต่างชาติ!$C$6:$N$82,11,FALSE)</f>
        <v>7.08</v>
      </c>
      <c r="CW15" s="375">
        <f t="shared" si="46"/>
        <v>8.5749507983864266</v>
      </c>
      <c r="CX15" s="374">
        <f t="shared" si="47"/>
        <v>298.09495079838644</v>
      </c>
      <c r="CY15" s="376">
        <f>VLOOKUP(D15,[4]รายได้ผู้เยียมเยือนชาวไทย!$C$6:$N$82,12,FALSE)</f>
        <v>258.35000000000002</v>
      </c>
      <c r="CZ15" s="376">
        <f>VLOOKUP(D15,[4]รายได้ผู้เยียมเยือนชาวต่างชาติ!$C$6:$N$82,12,FALSE)</f>
        <v>8.85</v>
      </c>
      <c r="DA15" s="377">
        <f t="shared" si="48"/>
        <v>13.91281551095995</v>
      </c>
      <c r="DB15" s="376">
        <f t="shared" si="49"/>
        <v>272.26281551095997</v>
      </c>
      <c r="DC15" s="374">
        <f>VLOOKUP(D15,รายได้ที่เกิดขึ้นในจังหวัด!D15:CI91,83,FALSE)</f>
        <v>283.02</v>
      </c>
      <c r="DD15" s="374">
        <f>VLOOKUP(D15,รายได้ที่เกิดขึ้นในจังหวัด!D15:CI91,84,FALSE)</f>
        <v>10.9</v>
      </c>
      <c r="DE15" s="375">
        <f t="shared" si="50"/>
        <v>17.77932851231526</v>
      </c>
      <c r="DF15" s="374">
        <f t="shared" si="51"/>
        <v>300.79932851231524</v>
      </c>
      <c r="DG15" s="376">
        <f>VLOOKUP(D15,รายได้ที่เกิดขึ้นในจังหวัด!D15:CL91,86,FALSE)</f>
        <v>235.23</v>
      </c>
      <c r="DH15" s="376">
        <f>VLOOKUP(D15,รายได้ที่เกิดขึ้นในจังหวัด!D15:CL91,87,FALSE)</f>
        <v>8.11</v>
      </c>
      <c r="DI15" s="377">
        <f t="shared" si="52"/>
        <v>11.694648480746904</v>
      </c>
      <c r="DJ15" s="376">
        <f t="shared" si="53"/>
        <v>246.9246484807469</v>
      </c>
      <c r="DK15" s="378">
        <f t="shared" si="54"/>
        <v>3918.6702540242932</v>
      </c>
      <c r="DL15" s="379">
        <f t="shared" si="55"/>
        <v>7.63043664814764</v>
      </c>
    </row>
    <row r="16" spans="1:132" ht="41.1" hidden="1" customHeight="1">
      <c r="A16" s="300">
        <v>6</v>
      </c>
      <c r="B16" s="300" t="s">
        <v>54</v>
      </c>
      <c r="C16" s="322" t="s">
        <v>55</v>
      </c>
      <c r="D16" s="303" t="str">
        <f t="shared" si="4"/>
        <v>แพร่</v>
      </c>
      <c r="E16" s="264" t="s">
        <v>44</v>
      </c>
      <c r="F16" s="304">
        <v>1740.92</v>
      </c>
      <c r="G16" s="304">
        <v>1202.6104656802092</v>
      </c>
      <c r="H16" s="304">
        <v>1416.3754195221161</v>
      </c>
      <c r="I16" s="305">
        <v>1518.1052625349869</v>
      </c>
      <c r="J16" s="306">
        <f t="shared" si="0"/>
        <v>-0.30920980534418058</v>
      </c>
      <c r="K16" s="306">
        <f t="shared" si="0"/>
        <v>0.17775078459923357</v>
      </c>
      <c r="L16" s="306">
        <f t="shared" si="0"/>
        <v>7.1824066988676175E-2</v>
      </c>
      <c r="M16" s="307">
        <f t="shared" si="1"/>
        <v>-1.9878317918756942E-2</v>
      </c>
      <c r="N16" s="306">
        <f t="shared" si="2"/>
        <v>0</v>
      </c>
      <c r="O16" s="305">
        <v>0</v>
      </c>
      <c r="P16" s="305">
        <v>0</v>
      </c>
      <c r="Q16" s="306">
        <v>1.4999999999999999E-2</v>
      </c>
      <c r="R16" s="306">
        <v>1.4999999999999999E-2</v>
      </c>
      <c r="S16" s="324">
        <v>1.4999999999999999E-2</v>
      </c>
      <c r="T16" s="306">
        <f t="shared" si="3"/>
        <v>1.4999999999999999E-2</v>
      </c>
      <c r="U16" s="366">
        <f>รายได้ที่เกิดขึ้นในจังหวัด!U16</f>
        <v>384.15999999999997</v>
      </c>
      <c r="V16" s="366">
        <f>รายได้ที่เกิดขึ้นในจังหวัด!V16</f>
        <v>29.699999999999996</v>
      </c>
      <c r="W16" s="366">
        <f t="shared" si="5"/>
        <v>36.711396516108373</v>
      </c>
      <c r="X16" s="366">
        <f t="shared" si="6"/>
        <v>420.87139651610835</v>
      </c>
      <c r="Y16" s="366">
        <f>รายได้ที่เกิดขึ้นในจังหวัด!X16</f>
        <v>256.72999999999996</v>
      </c>
      <c r="Z16" s="366">
        <f>รายได้ที่เกิดขึ้นในจังหวัด!Y16</f>
        <v>35.379999999999995</v>
      </c>
      <c r="AA16" s="366">
        <f t="shared" si="7"/>
        <v>42.796503381767089</v>
      </c>
      <c r="AB16" s="366">
        <f t="shared" si="8"/>
        <v>299.52650338176704</v>
      </c>
      <c r="AC16" s="366">
        <f>รายได้ที่เกิดขึ้นในจังหวัด!AA16</f>
        <v>213.44</v>
      </c>
      <c r="AD16" s="366">
        <f>รายได้ที่เกิดขึ้นในจังหวัด!AB16</f>
        <v>24.139999999999997</v>
      </c>
      <c r="AE16" s="366">
        <f t="shared" si="9"/>
        <v>28.368638709120322</v>
      </c>
      <c r="AF16" s="366">
        <f t="shared" si="10"/>
        <v>241.80863870912032</v>
      </c>
      <c r="AG16" s="366">
        <f>รายได้ที่เกิดขึ้นในจังหวัด!AD16</f>
        <v>234.89999999999998</v>
      </c>
      <c r="AH16" s="366">
        <f>รายได้ที่เกิดขึ้นในจังหวัด!AE16</f>
        <v>15.57</v>
      </c>
      <c r="AI16" s="366">
        <f t="shared" si="11"/>
        <v>25.765756922430029</v>
      </c>
      <c r="AJ16" s="366">
        <f t="shared" si="12"/>
        <v>260.66575692242998</v>
      </c>
      <c r="AK16" s="366">
        <f t="shared" si="13"/>
        <v>1222.8722955294256</v>
      </c>
      <c r="AL16" s="367"/>
      <c r="AM16" s="310">
        <f>VLOOKUP(D16,[2]รายได้!$B$6:$Y$83,21,FALSE)</f>
        <v>399.81</v>
      </c>
      <c r="AN16" s="310">
        <f>VLOOKUP(D16,[2]รายได้!$B$6:$Y$83,24,FALSE)</f>
        <v>30.19</v>
      </c>
      <c r="AO16" s="310">
        <f t="shared" si="14"/>
        <v>38.093954450144309</v>
      </c>
      <c r="AP16" s="310">
        <f t="shared" si="15"/>
        <v>437.90395445014428</v>
      </c>
      <c r="AQ16" s="309">
        <f>VLOOKUP(D16,[3]Revenue_59!$A$4:$C$85,3,FALSE)</f>
        <v>290.44</v>
      </c>
      <c r="AR16" s="309">
        <f>VLOOKUP(D16,[3]Revenue_59!$A$4:$F$86,6,FALSE)</f>
        <v>75.91</v>
      </c>
      <c r="AS16" s="309">
        <f t="shared" si="16"/>
        <v>99.875419996327352</v>
      </c>
      <c r="AT16" s="309">
        <f t="shared" si="17"/>
        <v>390.31541999632736</v>
      </c>
      <c r="AU16" s="310">
        <f>VLOOKUP(D16,[3]Revenue_59!$A$4:$L$86,9,FALSE)</f>
        <v>235.45000000000005</v>
      </c>
      <c r="AV16" s="310">
        <f>VLOOKUP(D16,[3]Revenue_59!$A$4:$L$86,12,FALSE)</f>
        <v>28.04</v>
      </c>
      <c r="AW16" s="310">
        <f t="shared" si="18"/>
        <v>39.973701810246375</v>
      </c>
      <c r="AX16" s="310">
        <f t="shared" si="19"/>
        <v>275.42370181024643</v>
      </c>
      <c r="AY16" s="309">
        <f>VLOOKUP(D16,[3]Revenue_59!$A$4:$R$86,15,FALSE)</f>
        <v>276.35000000000002</v>
      </c>
      <c r="AZ16" s="309">
        <f>VLOOKUP(D16,[3]Revenue_59!$A$4:$R$86,18,FALSE)</f>
        <v>17.439999999999998</v>
      </c>
      <c r="BA16" s="309">
        <f t="shared" si="20"/>
        <v>30.698892701869731</v>
      </c>
      <c r="BB16" s="309">
        <f t="shared" si="21"/>
        <v>307.04889270186976</v>
      </c>
      <c r="BC16" s="368">
        <f t="shared" si="22"/>
        <v>1410.6919689585879</v>
      </c>
      <c r="BD16" s="369">
        <f t="shared" si="23"/>
        <v>15.358895128771266</v>
      </c>
      <c r="BE16" s="370">
        <f>VLOOKUP(D16,[3]Revenue_59!$A$4:$X$85,21,FALSE)</f>
        <v>435.35999999999996</v>
      </c>
      <c r="BF16" s="370">
        <f>VLOOKUP(D16,[3]Revenue_59!$A$4:$X$85,24,FALSE)</f>
        <v>31.630000000000003</v>
      </c>
      <c r="BG16" s="371">
        <f t="shared" si="24"/>
        <v>37.367171373818472</v>
      </c>
      <c r="BH16" s="370">
        <f t="shared" si="25"/>
        <v>472.72717137381841</v>
      </c>
      <c r="BI16" s="372">
        <f>VLOOKUP(D16,[3]Revenue_59!$A$4:$F$86,2,FALSE)</f>
        <v>313.45</v>
      </c>
      <c r="BJ16" s="372">
        <f>VLOOKUP(D16,[3]Revenue_59!$A$4:$F$86,5,FALSE)</f>
        <v>77.559999999999988</v>
      </c>
      <c r="BK16" s="373">
        <f t="shared" si="26"/>
        <v>96.534524480828409</v>
      </c>
      <c r="BL16" s="372">
        <f t="shared" si="27"/>
        <v>409.98452448082838</v>
      </c>
      <c r="BM16" s="370">
        <f>VLOOKUP(D16,[3]Revenue_59!$A$4:$K$85,8,FALSE)</f>
        <v>250.71</v>
      </c>
      <c r="BN16" s="370">
        <f>VLOOKUP(D16,[3]Revenue_59!$A$4:$K$85,11,FALSE)</f>
        <v>29.55</v>
      </c>
      <c r="BO16" s="371">
        <f t="shared" si="28"/>
        <v>37.734736941417758</v>
      </c>
      <c r="BP16" s="370">
        <f t="shared" si="29"/>
        <v>288.44473694141777</v>
      </c>
      <c r="BQ16" s="372">
        <f>VLOOKUP(D16,[3]Revenue_59!$A$4:$Q$85,14,FALSE)</f>
        <v>289.7</v>
      </c>
      <c r="BR16" s="372">
        <f>VLOOKUP(D16,[3]Revenue_59!$A$4:$Q$85,17,FALSE)</f>
        <v>18.369999999999997</v>
      </c>
      <c r="BS16" s="373">
        <f t="shared" si="30"/>
        <v>30.162922203674743</v>
      </c>
      <c r="BT16" s="372">
        <f t="shared" si="31"/>
        <v>319.86292220367471</v>
      </c>
      <c r="BU16" s="316">
        <f t="shared" si="32"/>
        <v>1491.0193549997393</v>
      </c>
      <c r="BV16" s="317">
        <f t="shared" si="33"/>
        <v>5.6941832667021766</v>
      </c>
      <c r="BW16" s="374">
        <f>VLOOKUP(D16,[4]รายได้ผู้เยียมเยือนชาวไทย!$C$6:$G$82,3,FALSE)</f>
        <v>451.07</v>
      </c>
      <c r="BX16" s="374">
        <f>VLOOKUP(D16,[4]รายได้ผู้เยียมเยือนชาวต่างชาติ!$C$6:$G$82,3,FALSE)</f>
        <v>33.589999999999996</v>
      </c>
      <c r="BY16" s="375">
        <f t="shared" si="34"/>
        <v>37.060856094026079</v>
      </c>
      <c r="BZ16" s="374">
        <f t="shared" si="35"/>
        <v>488.13085609402606</v>
      </c>
      <c r="CA16" s="376">
        <f>VLOOKUP(D16,[4]รายได้ผู้เยียมเยือนชาวไทย!$C$6:$N$82,6,FALSE)</f>
        <v>117.59</v>
      </c>
      <c r="CB16" s="376">
        <f>VLOOKUP(D16,[4]รายได้ผู้เยียมเยือนชาวต่างชาติ!$C$6:$N$82,6,FALSE)</f>
        <v>30.08</v>
      </c>
      <c r="CC16" s="377">
        <f t="shared" si="36"/>
        <v>42.449979094757559</v>
      </c>
      <c r="CD16" s="376">
        <f t="shared" si="37"/>
        <v>160.03997909475757</v>
      </c>
      <c r="CE16" s="374">
        <f>VLOOKUP(D16,[4]รายได้ผู้เยียมเยือนชาวไทย!$C$6:$N$82,7,FALSE)</f>
        <v>108.44</v>
      </c>
      <c r="CF16" s="374">
        <f>VLOOKUP(D16,[4]รายได้ผู้เยียมเยือนชาวต่างชาติ!$C$6:$N$82,7,FALSE)</f>
        <v>29.94</v>
      </c>
      <c r="CG16" s="375">
        <f t="shared" si="38"/>
        <v>43.027041942914543</v>
      </c>
      <c r="CH16" s="374">
        <f t="shared" si="39"/>
        <v>151.46704194291453</v>
      </c>
      <c r="CI16" s="376">
        <f>VLOOKUP(D16,[4]รายได้ผู้เยียมเยือนชาวไทย!$C$6:$N$82,8,FALSE)</f>
        <v>100.76</v>
      </c>
      <c r="CJ16" s="376">
        <f>VLOOKUP(D16,[4]รายได้ผู้เยียมเยือนชาวต่างชาติ!$C$6:$N$82,8,FALSE)</f>
        <v>21.11</v>
      </c>
      <c r="CK16" s="377">
        <f t="shared" si="40"/>
        <v>27.226456073115436</v>
      </c>
      <c r="CL16" s="376">
        <f t="shared" si="41"/>
        <v>127.98645607311545</v>
      </c>
      <c r="CM16" s="374">
        <f>VLOOKUP(D16,[4]รายได้ผู้เยียมเยือนชาวไทย!$C$6:$N$82,9,FALSE)</f>
        <v>90.51</v>
      </c>
      <c r="CN16" s="374">
        <f>VLOOKUP(D16,[4]รายได้ผู้เยียมเยือนชาวต่างชาติ!$C$6:$N$82,9,FALSE)</f>
        <v>10.48</v>
      </c>
      <c r="CO16" s="375">
        <f t="shared" si="42"/>
        <v>12.000358823045618</v>
      </c>
      <c r="CP16" s="374">
        <f t="shared" si="43"/>
        <v>102.51035882304562</v>
      </c>
      <c r="CQ16" s="376">
        <f>VLOOKUP(D16,[4]รายได้ผู้เยียมเยือนชาวไทย!$C$6:$N$82,10,FALSE)</f>
        <v>85.32</v>
      </c>
      <c r="CR16" s="376">
        <f>VLOOKUP(D16,[4]รายได้ผู้เยียมเยือนชาวต่างชาติ!$C$6:$N$82,10,FALSE)</f>
        <v>9.91</v>
      </c>
      <c r="CS16" s="377">
        <f t="shared" si="44"/>
        <v>11.695177924049432</v>
      </c>
      <c r="CT16" s="376">
        <f t="shared" si="45"/>
        <v>97.015177924049425</v>
      </c>
      <c r="CU16" s="374">
        <f>VLOOKUP(D16,[4]รายได้ผู้เยียมเยือนชาวไทย!$C$6:$N$82,11,FALSE)</f>
        <v>79.72</v>
      </c>
      <c r="CV16" s="374">
        <f>VLOOKUP(D16,[4]รายได้ผู้เยียมเยือนชาวต่างชาติ!$C$6:$N$82,11,FALSE)</f>
        <v>10</v>
      </c>
      <c r="CW16" s="375">
        <f t="shared" si="46"/>
        <v>12.111512427099473</v>
      </c>
      <c r="CX16" s="374">
        <f t="shared" si="47"/>
        <v>91.831512427099469</v>
      </c>
      <c r="CY16" s="376">
        <f>VLOOKUP(D16,[4]รายได้ผู้เยียมเยือนชาวไทย!$C$6:$N$82,12,FALSE)</f>
        <v>107.29</v>
      </c>
      <c r="CZ16" s="376">
        <f>VLOOKUP(D16,[4]รายได้ผู้เยียมเยือนชาวต่างชาติ!$C$6:$N$82,12,FALSE)</f>
        <v>6.71</v>
      </c>
      <c r="DA16" s="377">
        <f t="shared" si="48"/>
        <v>10.548586675541385</v>
      </c>
      <c r="DB16" s="376">
        <f t="shared" si="49"/>
        <v>117.83858667554139</v>
      </c>
      <c r="DC16" s="374">
        <f>VLOOKUP(D16,รายได้ที่เกิดขึ้นในจังหวัด!D16:CI92,83,FALSE)</f>
        <v>97.67</v>
      </c>
      <c r="DD16" s="374">
        <f>VLOOKUP(D16,รายได้ที่เกิดขึ้นในจังหวัด!D16:CI92,84,FALSE)</f>
        <v>5.13</v>
      </c>
      <c r="DE16" s="375">
        <f t="shared" si="50"/>
        <v>8.3677023181814025</v>
      </c>
      <c r="DF16" s="374">
        <f t="shared" si="51"/>
        <v>106.0377023181814</v>
      </c>
      <c r="DG16" s="376">
        <f>VLOOKUP(D16,รายได้ที่เกิดขึ้นในจังหวัด!D16:CL92,86,FALSE)</f>
        <v>101.08</v>
      </c>
      <c r="DH16" s="376">
        <f>VLOOKUP(D16,รายได้ที่เกิดขึ้นในจังหวัด!D16:CL92,87,FALSE)</f>
        <v>7.99</v>
      </c>
      <c r="DI16" s="377">
        <f t="shared" si="52"/>
        <v>11.521608059330182</v>
      </c>
      <c r="DJ16" s="376">
        <f t="shared" si="53"/>
        <v>112.60160805933018</v>
      </c>
      <c r="DK16" s="378">
        <f t="shared" si="54"/>
        <v>1555.4592794320608</v>
      </c>
      <c r="DL16" s="379">
        <f t="shared" si="55"/>
        <v>4.3218704181296674</v>
      </c>
    </row>
    <row r="17" spans="1:116" ht="41.1" hidden="1" customHeight="1">
      <c r="A17" s="300">
        <v>7</v>
      </c>
      <c r="B17" s="300" t="s">
        <v>56</v>
      </c>
      <c r="C17" s="322" t="s">
        <v>57</v>
      </c>
      <c r="D17" s="303" t="str">
        <f t="shared" si="4"/>
        <v>แม่ฮ่องสอน</v>
      </c>
      <c r="E17" s="264" t="s">
        <v>41</v>
      </c>
      <c r="F17" s="304">
        <v>3011.4199999999992</v>
      </c>
      <c r="G17" s="304">
        <v>3790.7184863731413</v>
      </c>
      <c r="H17" s="304">
        <v>4302.2039297949705</v>
      </c>
      <c r="I17" s="305">
        <v>4595.4909184252028</v>
      </c>
      <c r="J17" s="306">
        <f t="shared" si="0"/>
        <v>0.25878106885560381</v>
      </c>
      <c r="K17" s="306">
        <f t="shared" si="0"/>
        <v>0.13493100193552088</v>
      </c>
      <c r="L17" s="306">
        <f t="shared" si="0"/>
        <v>6.8171335765622232E-2</v>
      </c>
      <c r="M17" s="307">
        <f t="shared" si="1"/>
        <v>0.15396113551891563</v>
      </c>
      <c r="N17" s="306">
        <f t="shared" si="2"/>
        <v>0.1</v>
      </c>
      <c r="O17" s="305">
        <v>0</v>
      </c>
      <c r="P17" s="305">
        <v>0</v>
      </c>
      <c r="Q17" s="305">
        <v>0</v>
      </c>
      <c r="R17" s="306">
        <v>1.4999999999999999E-2</v>
      </c>
      <c r="S17" s="305"/>
      <c r="T17" s="306">
        <f t="shared" si="3"/>
        <v>0.115</v>
      </c>
      <c r="U17" s="366">
        <f>รายได้ที่เกิดขึ้นในจังหวัด!U17</f>
        <v>781.92000000000007</v>
      </c>
      <c r="V17" s="366">
        <f>รายได้ที่เกิดขึ้นในจังหวัด!V17</f>
        <v>367.53999999999996</v>
      </c>
      <c r="W17" s="366">
        <f t="shared" si="5"/>
        <v>454.30662207173305</v>
      </c>
      <c r="X17" s="366">
        <f t="shared" si="6"/>
        <v>1236.2266220717331</v>
      </c>
      <c r="Y17" s="366">
        <f>รายได้ที่เกิดขึ้นในจังหวัด!X17</f>
        <v>645.41999999999996</v>
      </c>
      <c r="Z17" s="366">
        <f>รายได้ที่เกิดขึ้นในจังหวัด!Y17</f>
        <v>407.33000000000004</v>
      </c>
      <c r="AA17" s="366">
        <f t="shared" si="7"/>
        <v>492.7162160117353</v>
      </c>
      <c r="AB17" s="366">
        <f t="shared" si="8"/>
        <v>1138.1362160117353</v>
      </c>
      <c r="AC17" s="366">
        <f>รายได้ที่เกิดขึ้นในจังหวัด!AA17</f>
        <v>398.85999999999996</v>
      </c>
      <c r="AD17" s="366">
        <f>รายได้ที่เกิดขึ้นในจังหวัด!AB17</f>
        <v>357.10999999999996</v>
      </c>
      <c r="AE17" s="366">
        <f t="shared" si="9"/>
        <v>419.66547512071077</v>
      </c>
      <c r="AF17" s="366">
        <f t="shared" si="10"/>
        <v>818.52547512071078</v>
      </c>
      <c r="AG17" s="366">
        <f>รายได้ที่เกิดขึ้นในจังหวัด!AD17</f>
        <v>183.86</v>
      </c>
      <c r="AH17" s="366">
        <f>รายได้ที่เกิดขึ้นในจังหวัด!AE17</f>
        <v>218.17000000000002</v>
      </c>
      <c r="AI17" s="366">
        <f t="shared" si="11"/>
        <v>361.03501527081306</v>
      </c>
      <c r="AJ17" s="366">
        <f t="shared" si="12"/>
        <v>544.89501527081302</v>
      </c>
      <c r="AK17" s="366">
        <f t="shared" si="13"/>
        <v>3737.7833284749922</v>
      </c>
      <c r="AL17" s="367"/>
      <c r="AM17" s="310">
        <f>VLOOKUP(D17,[2]รายได้!$B$6:$Y$83,21,FALSE)</f>
        <v>872.08</v>
      </c>
      <c r="AN17" s="310">
        <f>VLOOKUP(D17,[2]รายได้!$B$6:$Y$83,24,FALSE)</f>
        <v>376.59000000000003</v>
      </c>
      <c r="AO17" s="310">
        <f t="shared" si="14"/>
        <v>475.18391210267794</v>
      </c>
      <c r="AP17" s="310">
        <f t="shared" si="15"/>
        <v>1347.263912102678</v>
      </c>
      <c r="AQ17" s="309">
        <f>VLOOKUP(D17,[3]Revenue_59!$A$4:$C$85,3,FALSE)</f>
        <v>711.08999999999992</v>
      </c>
      <c r="AR17" s="309">
        <f>VLOOKUP(D17,[3]Revenue_59!$A$4:$F$86,6,FALSE)</f>
        <v>436.4</v>
      </c>
      <c r="AS17" s="309">
        <f t="shared" si="16"/>
        <v>574.1751190409334</v>
      </c>
      <c r="AT17" s="309">
        <f t="shared" si="17"/>
        <v>1285.2651190409333</v>
      </c>
      <c r="AU17" s="310">
        <f>VLOOKUP(D17,[3]Revenue_59!$A$4:$L$86,9,FALSE)</f>
        <v>446.23</v>
      </c>
      <c r="AV17" s="310">
        <f>VLOOKUP(D17,[3]Revenue_59!$A$4:$L$86,12,FALSE)</f>
        <v>415.66</v>
      </c>
      <c r="AW17" s="310">
        <f t="shared" si="18"/>
        <v>592.56308468070654</v>
      </c>
      <c r="AX17" s="310">
        <f t="shared" si="19"/>
        <v>1038.7930846807067</v>
      </c>
      <c r="AY17" s="309">
        <f>VLOOKUP(D17,[3]Revenue_59!$A$4:$R$86,15,FALSE)</f>
        <v>203.80999999999997</v>
      </c>
      <c r="AZ17" s="309">
        <f>VLOOKUP(D17,[3]Revenue_59!$A$4:$R$86,18,FALSE)</f>
        <v>234.63000000000002</v>
      </c>
      <c r="BA17" s="309">
        <f t="shared" si="20"/>
        <v>413.00924281190919</v>
      </c>
      <c r="BB17" s="309">
        <f t="shared" si="21"/>
        <v>616.81924281190913</v>
      </c>
      <c r="BC17" s="368">
        <f t="shared" si="22"/>
        <v>4288.1413586362269</v>
      </c>
      <c r="BD17" s="369">
        <f t="shared" si="23"/>
        <v>14.724182270505754</v>
      </c>
      <c r="BE17" s="370">
        <f>VLOOKUP(D17,[3]Revenue_59!$A$4:$X$85,21,FALSE)</f>
        <v>947.71</v>
      </c>
      <c r="BF17" s="370">
        <f>VLOOKUP(D17,[3]Revenue_59!$A$4:$X$85,24,FALSE)</f>
        <v>396.16000000000008</v>
      </c>
      <c r="BG17" s="371">
        <f t="shared" si="24"/>
        <v>468.01702849990295</v>
      </c>
      <c r="BH17" s="370">
        <f t="shared" si="25"/>
        <v>1415.7270284999031</v>
      </c>
      <c r="BI17" s="372">
        <f>VLOOKUP(D17,[3]Revenue_59!$A$4:$F$86,2,FALSE)</f>
        <v>747.02</v>
      </c>
      <c r="BJ17" s="372">
        <f>VLOOKUP(D17,[3]Revenue_59!$A$4:$F$86,5,FALSE)</f>
        <v>462.20000000000005</v>
      </c>
      <c r="BK17" s="373">
        <f t="shared" si="26"/>
        <v>575.27407445898541</v>
      </c>
      <c r="BL17" s="372">
        <f t="shared" si="27"/>
        <v>1322.2940744589855</v>
      </c>
      <c r="BM17" s="370">
        <f>VLOOKUP(D17,[3]Revenue_59!$A$4:$K$85,8,FALSE)</f>
        <v>465.67</v>
      </c>
      <c r="BN17" s="370">
        <f>VLOOKUP(D17,[3]Revenue_59!$A$4:$K$85,11,FALSE)</f>
        <v>433.73</v>
      </c>
      <c r="BO17" s="371">
        <f t="shared" si="28"/>
        <v>553.86421162778765</v>
      </c>
      <c r="BP17" s="370">
        <f t="shared" si="29"/>
        <v>1019.5342116277877</v>
      </c>
      <c r="BQ17" s="372">
        <f>VLOOKUP(D17,[3]Revenue_59!$A$4:$Q$85,14,FALSE)</f>
        <v>223.8</v>
      </c>
      <c r="BR17" s="372">
        <f>VLOOKUP(D17,[3]Revenue_59!$A$4:$Q$85,17,FALSE)</f>
        <v>251.59000000000003</v>
      </c>
      <c r="BS17" s="373">
        <f t="shared" si="30"/>
        <v>413.10231884717098</v>
      </c>
      <c r="BT17" s="372">
        <f t="shared" si="31"/>
        <v>636.90231884717105</v>
      </c>
      <c r="BU17" s="316">
        <f t="shared" si="32"/>
        <v>4394.4576334338471</v>
      </c>
      <c r="BV17" s="317">
        <f t="shared" si="33"/>
        <v>2.4793090037365846</v>
      </c>
      <c r="BW17" s="374">
        <f>VLOOKUP(D17,[4]รายได้ผู้เยียมเยือนชาวไทย!$C$6:$G$82,3,FALSE)</f>
        <v>981.5</v>
      </c>
      <c r="BX17" s="374">
        <f>VLOOKUP(D17,[4]รายได้ผู้เยียมเยือนชาวต่างชาติ!$C$6:$G$82,3,FALSE)</f>
        <v>416.46000000000004</v>
      </c>
      <c r="BY17" s="375">
        <f t="shared" si="34"/>
        <v>459.49282908359936</v>
      </c>
      <c r="BZ17" s="374">
        <f t="shared" si="35"/>
        <v>1440.9928290835994</v>
      </c>
      <c r="CA17" s="376">
        <f>VLOOKUP(D17,[4]รายได้ผู้เยียมเยือนชาวไทย!$C$6:$N$82,6,FALSE)</f>
        <v>312.32</v>
      </c>
      <c r="CB17" s="376">
        <f>VLOOKUP(D17,[4]รายได้ผู้เยียมเยือนชาวต่างชาติ!$C$6:$N$82,6,FALSE)</f>
        <v>191.23</v>
      </c>
      <c r="CC17" s="377">
        <f t="shared" si="36"/>
        <v>269.87066164529546</v>
      </c>
      <c r="CD17" s="376">
        <f t="shared" si="37"/>
        <v>582.19066164529545</v>
      </c>
      <c r="CE17" s="374">
        <f>VLOOKUP(D17,[4]รายได้ผู้เยียมเยือนชาวไทย!$C$6:$N$82,7,FALSE)</f>
        <v>271.70999999999998</v>
      </c>
      <c r="CF17" s="374">
        <f>VLOOKUP(D17,[4]รายได้ผู้เยียมเยือนชาวต่างชาติ!$C$6:$N$82,7,FALSE)</f>
        <v>167.8</v>
      </c>
      <c r="CG17" s="375">
        <f t="shared" si="38"/>
        <v>241.14688169743019</v>
      </c>
      <c r="CH17" s="374">
        <f t="shared" si="39"/>
        <v>512.85688169743014</v>
      </c>
      <c r="CI17" s="376">
        <f>VLOOKUP(D17,[4]รายได้ผู้เยียมเยือนชาวไทย!$C$6:$N$82,8,FALSE)</f>
        <v>212.67</v>
      </c>
      <c r="CJ17" s="376">
        <f>VLOOKUP(D17,[4]รายได้ผู้เยียมเยือนชาวต่างชาติ!$C$6:$N$82,8,FALSE)</f>
        <v>127.5</v>
      </c>
      <c r="CK17" s="377">
        <f t="shared" si="40"/>
        <v>164.44211981630596</v>
      </c>
      <c r="CL17" s="376">
        <f t="shared" si="41"/>
        <v>377.11211981630595</v>
      </c>
      <c r="CM17" s="374">
        <f>VLOOKUP(D17,[4]รายได้ผู้เยียมเยือนชาวไทย!$C$6:$N$82,9,FALSE)</f>
        <v>174.92</v>
      </c>
      <c r="CN17" s="374">
        <f>VLOOKUP(D17,[4]รายได้ผู้เยียมเยือนชาวต่างชาติ!$C$6:$N$82,9,FALSE)</f>
        <v>152.13</v>
      </c>
      <c r="CO17" s="375">
        <f t="shared" si="42"/>
        <v>174.19986524331389</v>
      </c>
      <c r="CP17" s="374">
        <f t="shared" si="43"/>
        <v>349.11986524331388</v>
      </c>
      <c r="CQ17" s="376">
        <f>VLOOKUP(D17,[4]รายได้ผู้เยียมเยือนชาวไทย!$C$6:$N$82,10,FALSE)</f>
        <v>154.62</v>
      </c>
      <c r="CR17" s="376">
        <f>VLOOKUP(D17,[4]รายได้ผู้เยียมเยือนชาวต่างชาติ!$C$6:$N$82,10,FALSE)</f>
        <v>144.88999999999999</v>
      </c>
      <c r="CS17" s="377">
        <f t="shared" si="44"/>
        <v>170.99034605605669</v>
      </c>
      <c r="CT17" s="376">
        <f t="shared" si="45"/>
        <v>325.6103460560567</v>
      </c>
      <c r="CU17" s="374">
        <f>VLOOKUP(D17,[4]รายได้ผู้เยียมเยือนชาวไทย!$C$6:$N$82,11,FALSE)</f>
        <v>153.30000000000001</v>
      </c>
      <c r="CV17" s="374">
        <f>VLOOKUP(D17,[4]รายได้ผู้เยียมเยือนชาวต่างชาติ!$C$6:$N$82,11,FALSE)</f>
        <v>141.16</v>
      </c>
      <c r="CW17" s="375">
        <f t="shared" si="46"/>
        <v>170.96610942093616</v>
      </c>
      <c r="CX17" s="374">
        <f t="shared" si="47"/>
        <v>324.26610942093617</v>
      </c>
      <c r="CY17" s="376">
        <f>VLOOKUP(D17,[4]รายได้ผู้เยียมเยือนชาวไทย!$C$6:$N$82,12,FALSE)</f>
        <v>87.24</v>
      </c>
      <c r="CZ17" s="376">
        <f>VLOOKUP(D17,[4]รายได้ผู้เยียมเยือนชาวต่างชาติ!$C$6:$N$82,12,FALSE)</f>
        <v>92.5</v>
      </c>
      <c r="DA17" s="377">
        <f t="shared" si="48"/>
        <v>145.41643330664354</v>
      </c>
      <c r="DB17" s="376">
        <f t="shared" si="49"/>
        <v>232.65643330664352</v>
      </c>
      <c r="DC17" s="374">
        <f>VLOOKUP(D17,รายได้ที่เกิดขึ้นในจังหวัด!D17:CI93,83,FALSE)</f>
        <v>75.23</v>
      </c>
      <c r="DD17" s="374">
        <f>VLOOKUP(D17,รายได้ที่เกิดขึ้นในจังหวัด!D17:CI93,84,FALSE)</f>
        <v>89.78</v>
      </c>
      <c r="DE17" s="375">
        <f t="shared" si="50"/>
        <v>146.44294622345544</v>
      </c>
      <c r="DF17" s="374">
        <f t="shared" si="51"/>
        <v>221.67294622345543</v>
      </c>
      <c r="DG17" s="376">
        <f>VLOOKUP(D17,รายได้ที่เกิดขึ้นในจังหวัด!D17:CL93,86,FALSE)</f>
        <v>72.599999999999994</v>
      </c>
      <c r="DH17" s="376">
        <f>VLOOKUP(D17,รายได้ที่เกิดขึ้นในจังหวัด!D17:CL93,87,FALSE)</f>
        <v>86.1</v>
      </c>
      <c r="DI17" s="377">
        <f t="shared" si="52"/>
        <v>124.15650236649921</v>
      </c>
      <c r="DJ17" s="376">
        <f t="shared" si="53"/>
        <v>196.75650236649921</v>
      </c>
      <c r="DK17" s="378">
        <f t="shared" si="54"/>
        <v>4563.2346948595359</v>
      </c>
      <c r="DL17" s="379">
        <f t="shared" si="55"/>
        <v>3.840680136306279</v>
      </c>
    </row>
    <row r="18" spans="1:116" ht="41.1" hidden="1" customHeight="1">
      <c r="A18" s="300">
        <v>8</v>
      </c>
      <c r="B18" s="300" t="s">
        <v>58</v>
      </c>
      <c r="C18" s="322" t="s">
        <v>59</v>
      </c>
      <c r="D18" s="303" t="str">
        <f t="shared" si="4"/>
        <v>กระบี่</v>
      </c>
      <c r="E18" s="264" t="s">
        <v>60</v>
      </c>
      <c r="F18" s="304">
        <v>58789.9</v>
      </c>
      <c r="G18" s="304">
        <v>76866.067578269081</v>
      </c>
      <c r="H18" s="304">
        <v>96471.966410969137</v>
      </c>
      <c r="I18" s="305">
        <v>103578.31438969207</v>
      </c>
      <c r="J18" s="306">
        <f t="shared" si="0"/>
        <v>0.30747062978962508</v>
      </c>
      <c r="K18" s="306">
        <f t="shared" si="0"/>
        <v>0.25506571950927887</v>
      </c>
      <c r="L18" s="306">
        <f t="shared" si="0"/>
        <v>7.3662310856710364E-2</v>
      </c>
      <c r="M18" s="307">
        <f t="shared" si="1"/>
        <v>0.21206622005187145</v>
      </c>
      <c r="N18" s="306">
        <f t="shared" si="2"/>
        <v>0.1</v>
      </c>
      <c r="O18" s="306">
        <v>1.4999999999999999E-2</v>
      </c>
      <c r="P18" s="305">
        <v>0</v>
      </c>
      <c r="Q18" s="305">
        <v>0</v>
      </c>
      <c r="R18" s="306">
        <v>1.4999999999999999E-2</v>
      </c>
      <c r="S18" s="324">
        <v>1.4999999999999999E-2</v>
      </c>
      <c r="T18" s="306">
        <f t="shared" si="3"/>
        <v>0.115</v>
      </c>
      <c r="U18" s="366">
        <f>รายได้ที่เกิดขึ้นในจังหวัด!U18</f>
        <v>6752.7999999999993</v>
      </c>
      <c r="V18" s="366">
        <f>รายได้ที่เกิดขึ้นในจังหวัด!V18</f>
        <v>12773.929999999998</v>
      </c>
      <c r="W18" s="366">
        <f t="shared" si="5"/>
        <v>15789.522198619941</v>
      </c>
      <c r="X18" s="366">
        <f t="shared" si="6"/>
        <v>22542.322198619942</v>
      </c>
      <c r="Y18" s="366">
        <f>รายได้ที่เกิดขึ้นในจังหวัด!X18</f>
        <v>9425.869999999999</v>
      </c>
      <c r="Z18" s="366">
        <f>รายได้ที่เกิดขึ้นในจังหวัด!Y18</f>
        <v>16767.419999999998</v>
      </c>
      <c r="AA18" s="366">
        <f t="shared" si="7"/>
        <v>20282.276617679741</v>
      </c>
      <c r="AB18" s="366">
        <f t="shared" si="8"/>
        <v>29708.14661767974</v>
      </c>
      <c r="AC18" s="366">
        <f>รายได้ที่เกิดขึ้นในจังหวัด!AA18</f>
        <v>6668.29</v>
      </c>
      <c r="AD18" s="366">
        <f>รายได้ที่เกิดขึ้นในจังหวัด!AB18</f>
        <v>8961.9000000000015</v>
      </c>
      <c r="AE18" s="366">
        <f t="shared" si="9"/>
        <v>10531.768982902464</v>
      </c>
      <c r="AF18" s="366">
        <f t="shared" si="10"/>
        <v>17200.058982902465</v>
      </c>
      <c r="AG18" s="366">
        <f>รายได้ที่เกิดขึ้นในจังหวัด!AD18</f>
        <v>4445.42</v>
      </c>
      <c r="AH18" s="366">
        <f>รายได้ที่เกิดขึ้นในจังหวัด!AE18</f>
        <v>5411.16</v>
      </c>
      <c r="AI18" s="366">
        <f t="shared" si="11"/>
        <v>8954.5686081166659</v>
      </c>
      <c r="AJ18" s="366">
        <f t="shared" si="12"/>
        <v>13399.988608116666</v>
      </c>
      <c r="AK18" s="366">
        <f t="shared" si="13"/>
        <v>82850.516407318806</v>
      </c>
      <c r="AL18" s="367"/>
      <c r="AM18" s="310">
        <f>VLOOKUP(D18,[2]รายได้!$B$6:$Y$83,21,FALSE)</f>
        <v>7640.5999999999995</v>
      </c>
      <c r="AN18" s="310">
        <f>VLOOKUP(D18,[2]รายได้!$B$6:$Y$83,24,FALSE)</f>
        <v>13917.859999999999</v>
      </c>
      <c r="AO18" s="310">
        <f t="shared" si="14"/>
        <v>17561.653689416544</v>
      </c>
      <c r="AP18" s="310">
        <f t="shared" si="15"/>
        <v>25202.253689416542</v>
      </c>
      <c r="AQ18" s="309">
        <f>VLOOKUP(D18,[3]Revenue_59!$A$4:$C$85,3,FALSE)</f>
        <v>10054.000000000004</v>
      </c>
      <c r="AR18" s="309">
        <f>VLOOKUP(D18,[3]Revenue_59!$A$4:$F$86,6,FALSE)</f>
        <v>17710.219999999998</v>
      </c>
      <c r="AS18" s="309">
        <f t="shared" si="16"/>
        <v>23301.484135520437</v>
      </c>
      <c r="AT18" s="309">
        <f t="shared" si="17"/>
        <v>33355.484135520441</v>
      </c>
      <c r="AU18" s="310">
        <f>VLOOKUP(D18,[3]Revenue_59!$A$4:$L$86,9,FALSE)</f>
        <v>6990.6</v>
      </c>
      <c r="AV18" s="310">
        <f>VLOOKUP(D18,[3]Revenue_59!$A$4:$L$86,12,FALSE)</f>
        <v>9366.8999999999978</v>
      </c>
      <c r="AW18" s="310">
        <f t="shared" si="18"/>
        <v>13353.411821911437</v>
      </c>
      <c r="AX18" s="310">
        <f t="shared" si="19"/>
        <v>20344.011821911437</v>
      </c>
      <c r="AY18" s="309">
        <f>VLOOKUP(D18,[3]Revenue_59!$A$4:$R$86,15,FALSE)</f>
        <v>4728.05</v>
      </c>
      <c r="AZ18" s="309">
        <f>VLOOKUP(D18,[3]Revenue_59!$A$4:$R$86,18,FALSE)</f>
        <v>6431.78</v>
      </c>
      <c r="BA18" s="309">
        <f t="shared" si="20"/>
        <v>11321.589684749524</v>
      </c>
      <c r="BB18" s="309">
        <f t="shared" si="21"/>
        <v>16049.639684749523</v>
      </c>
      <c r="BC18" s="368">
        <f t="shared" si="22"/>
        <v>94951.389331597937</v>
      </c>
      <c r="BD18" s="369">
        <f t="shared" si="23"/>
        <v>14.605669884768721</v>
      </c>
      <c r="BE18" s="370">
        <f>VLOOKUP(D18,[3]Revenue_59!$A$4:$X$85,21,FALSE)</f>
        <v>7969.4900000000007</v>
      </c>
      <c r="BF18" s="370">
        <f>VLOOKUP(D18,[3]Revenue_59!$A$4:$X$85,24,FALSE)</f>
        <v>15084.79</v>
      </c>
      <c r="BG18" s="371">
        <f t="shared" si="24"/>
        <v>17820.927381222358</v>
      </c>
      <c r="BH18" s="370">
        <f t="shared" si="25"/>
        <v>25790.41738122236</v>
      </c>
      <c r="BI18" s="372">
        <f>VLOOKUP(D18,[3]Revenue_59!$A$4:$F$86,2,FALSE)</f>
        <v>10708.619999999999</v>
      </c>
      <c r="BJ18" s="372">
        <f>VLOOKUP(D18,[3]Revenue_59!$A$4:$F$86,5,FALSE)</f>
        <v>20935.309999999998</v>
      </c>
      <c r="BK18" s="373">
        <f t="shared" si="26"/>
        <v>26056.990661535998</v>
      </c>
      <c r="BL18" s="372">
        <f t="shared" si="27"/>
        <v>36765.610661535997</v>
      </c>
      <c r="BM18" s="370">
        <f>VLOOKUP(D18,[3]Revenue_59!$A$4:$K$85,8,FALSE)</f>
        <v>7271.61</v>
      </c>
      <c r="BN18" s="370">
        <f>VLOOKUP(D18,[3]Revenue_59!$A$4:$K$85,11,FALSE)</f>
        <v>10799.769999999999</v>
      </c>
      <c r="BO18" s="371">
        <f t="shared" si="28"/>
        <v>13791.082232751784</v>
      </c>
      <c r="BP18" s="370">
        <f t="shared" si="29"/>
        <v>21062.692232751782</v>
      </c>
      <c r="BQ18" s="372">
        <f>VLOOKUP(D18,[3]Revenue_59!$A$4:$Q$85,14,FALSE)</f>
        <v>5176.91</v>
      </c>
      <c r="BR18" s="372">
        <f>VLOOKUP(D18,[3]Revenue_59!$A$4:$Q$85,17,FALSE)</f>
        <v>7747.9800000000005</v>
      </c>
      <c r="BS18" s="373">
        <f t="shared" si="30"/>
        <v>12721.922589854539</v>
      </c>
      <c r="BT18" s="372">
        <f t="shared" si="31"/>
        <v>17898.832589854537</v>
      </c>
      <c r="BU18" s="316">
        <f t="shared" si="32"/>
        <v>101517.55286536468</v>
      </c>
      <c r="BV18" s="317">
        <f t="shared" si="33"/>
        <v>6.9152895813201649</v>
      </c>
      <c r="BW18" s="374">
        <f>VLOOKUP(D18,[4]รายได้ผู้เยียมเยือนชาวไทย!$C$6:$G$82,3,FALSE)</f>
        <v>8502.130000000001</v>
      </c>
      <c r="BX18" s="374">
        <f>VLOOKUP(D18,[4]รายได้ผู้เยียมเยือนชาวต่างชาติ!$C$6:$G$82,3,FALSE)</f>
        <v>17351.470000000005</v>
      </c>
      <c r="BY18" s="375">
        <f t="shared" si="34"/>
        <v>19144.39811520723</v>
      </c>
      <c r="BZ18" s="374">
        <f t="shared" si="35"/>
        <v>27646.528115207231</v>
      </c>
      <c r="CA18" s="376">
        <f>VLOOKUP(D18,[4]รายได้ผู้เยียมเยือนชาวไทย!$C$6:$N$82,6,FALSE)</f>
        <v>2049.1</v>
      </c>
      <c r="CB18" s="376">
        <f>VLOOKUP(D18,[4]รายได้ผู้เยียมเยือนชาวต่างชาติ!$C$6:$N$82,6,FALSE)</f>
        <v>6276.45</v>
      </c>
      <c r="CC18" s="377">
        <f t="shared" si="36"/>
        <v>8857.5522370110066</v>
      </c>
      <c r="CD18" s="376">
        <f t="shared" si="37"/>
        <v>10906.652237011007</v>
      </c>
      <c r="CE18" s="374">
        <f>VLOOKUP(D18,[4]รายได้ผู้เยียมเยือนชาวไทย!$C$6:$N$82,7,FALSE)</f>
        <v>5106.1400000000003</v>
      </c>
      <c r="CF18" s="374">
        <f>VLOOKUP(D18,[4]รายได้ผู้เยียมเยือนชาวต่างชาติ!$C$6:$N$82,7,FALSE)</f>
        <v>7124.15</v>
      </c>
      <c r="CG18" s="375">
        <f t="shared" si="38"/>
        <v>10238.179721363211</v>
      </c>
      <c r="CH18" s="374">
        <f t="shared" si="39"/>
        <v>15344.319721363212</v>
      </c>
      <c r="CI18" s="376">
        <f>VLOOKUP(D18,[4]รายได้ผู้เยียมเยือนชาวไทย!$C$6:$N$82,8,FALSE)</f>
        <v>4198.0200000000004</v>
      </c>
      <c r="CJ18" s="376">
        <f>VLOOKUP(D18,[4]รายได้ผู้เยียมเยือนชาวต่างชาติ!$C$6:$N$82,8,FALSE)</f>
        <v>7068.04</v>
      </c>
      <c r="CK18" s="377">
        <f t="shared" si="40"/>
        <v>9115.9488670309256</v>
      </c>
      <c r="CL18" s="376">
        <f t="shared" si="41"/>
        <v>13313.968867030926</v>
      </c>
      <c r="CM18" s="374">
        <f>VLOOKUP(D18,[4]รายได้ผู้เยียมเยือนชาวไทย!$C$6:$N$82,9,FALSE)</f>
        <v>2959.44</v>
      </c>
      <c r="CN18" s="374">
        <f>VLOOKUP(D18,[4]รายได้ผู้เยียมเยือนชาวต่างชาติ!$C$6:$N$82,9,FALSE)</f>
        <v>5158.0200000000004</v>
      </c>
      <c r="CO18" s="375">
        <f t="shared" si="42"/>
        <v>5906.3063756150532</v>
      </c>
      <c r="CP18" s="374">
        <f t="shared" si="43"/>
        <v>8865.7463756150537</v>
      </c>
      <c r="CQ18" s="376">
        <f>VLOOKUP(D18,[4]รายได้ผู้เยียมเยือนชาวไทย!$C$6:$N$82,10,FALSE)</f>
        <v>3178.87</v>
      </c>
      <c r="CR18" s="376">
        <f>VLOOKUP(D18,[4]รายได้ผู้เยียมเยือนชาวต่างชาติ!$C$6:$N$82,10,FALSE)</f>
        <v>3888.84</v>
      </c>
      <c r="CS18" s="377">
        <f t="shared" si="44"/>
        <v>4589.3719190878292</v>
      </c>
      <c r="CT18" s="376">
        <f t="shared" si="45"/>
        <v>7768.241919087829</v>
      </c>
      <c r="CU18" s="374">
        <f>VLOOKUP(D18,[4]รายได้ผู้เยียมเยือนชาวไทย!$C$6:$N$82,11,FALSE)</f>
        <v>2321.08</v>
      </c>
      <c r="CV18" s="374">
        <f>VLOOKUP(D18,[4]รายได้ผู้เยียมเยือนชาวต่างชาติ!$C$6:$N$82,11,FALSE)</f>
        <v>3799.53</v>
      </c>
      <c r="CW18" s="375">
        <f t="shared" si="46"/>
        <v>4601.8054812137261</v>
      </c>
      <c r="CX18" s="374">
        <f t="shared" si="47"/>
        <v>6922.8854812137261</v>
      </c>
      <c r="CY18" s="376">
        <f>VLOOKUP(D18,[4]รายได้ผู้เยียมเยือนชาวไทย!$C$6:$N$82,12,FALSE)</f>
        <v>1980.78</v>
      </c>
      <c r="CZ18" s="376">
        <f>VLOOKUP(D18,[4]รายได้ผู้เยียมเยือนชาวต่างชาติ!$C$6:$N$82,12,FALSE)</f>
        <v>2835.08</v>
      </c>
      <c r="DA18" s="377">
        <f t="shared" si="48"/>
        <v>4456.9429377189081</v>
      </c>
      <c r="DB18" s="376">
        <f t="shared" si="49"/>
        <v>6437.7229377189078</v>
      </c>
      <c r="DC18" s="374">
        <f>VLOOKUP(D18,รายได้ที่เกิดขึ้นในจังหวัด!D18:CI94,83,FALSE)</f>
        <v>1957.63</v>
      </c>
      <c r="DD18" s="374">
        <f>VLOOKUP(D18,รายได้ที่เกิดขึ้นในจังหวัด!D18:CI94,84,FALSE)</f>
        <v>3075.24</v>
      </c>
      <c r="DE18" s="375">
        <f t="shared" si="50"/>
        <v>5016.1194691937962</v>
      </c>
      <c r="DF18" s="374">
        <f t="shared" si="51"/>
        <v>6973.7494691937964</v>
      </c>
      <c r="DG18" s="376">
        <f>VLOOKUP(D18,รายได้ที่เกิดขึ้นในจังหวัด!D18:CL94,86,FALSE)</f>
        <v>1816.15</v>
      </c>
      <c r="DH18" s="376">
        <f>VLOOKUP(D18,รายได้ที่เกิดขึ้นในจังหวัด!D18:CL94,87,FALSE)</f>
        <v>3343.44</v>
      </c>
      <c r="DI18" s="377">
        <f t="shared" si="52"/>
        <v>4821.2522215127537</v>
      </c>
      <c r="DJ18" s="376">
        <f t="shared" si="53"/>
        <v>6637.4022215127534</v>
      </c>
      <c r="DK18" s="378">
        <f t="shared" si="54"/>
        <v>110817.21734495444</v>
      </c>
      <c r="DL18" s="379">
        <f t="shared" si="55"/>
        <v>9.1606468212676742</v>
      </c>
    </row>
    <row r="19" spans="1:116" ht="41.1" hidden="1" customHeight="1">
      <c r="A19" s="300">
        <v>9</v>
      </c>
      <c r="B19" s="300" t="s">
        <v>61</v>
      </c>
      <c r="C19" s="322" t="s">
        <v>62</v>
      </c>
      <c r="D19" s="303" t="str">
        <f t="shared" si="4"/>
        <v>กาญจนบุรี</v>
      </c>
      <c r="E19" s="264" t="s">
        <v>63</v>
      </c>
      <c r="F19" s="304">
        <v>12885.98</v>
      </c>
      <c r="G19" s="304">
        <v>15012.662479747709</v>
      </c>
      <c r="H19" s="304">
        <v>18291.386819690575</v>
      </c>
      <c r="I19" s="305">
        <v>21064.153235244008</v>
      </c>
      <c r="J19" s="306">
        <f t="shared" si="0"/>
        <v>0.16503847435334443</v>
      </c>
      <c r="K19" s="306">
        <f t="shared" si="0"/>
        <v>0.21839725927135917</v>
      </c>
      <c r="L19" s="306">
        <f t="shared" si="0"/>
        <v>0.15158863802325614</v>
      </c>
      <c r="M19" s="307">
        <f t="shared" si="1"/>
        <v>0.1783414572159866</v>
      </c>
      <c r="N19" s="306">
        <f t="shared" si="2"/>
        <v>0.1</v>
      </c>
      <c r="O19" s="305">
        <v>0</v>
      </c>
      <c r="P19" s="305">
        <v>0</v>
      </c>
      <c r="Q19" s="305">
        <v>0</v>
      </c>
      <c r="R19" s="306">
        <v>1.4999999999999999E-2</v>
      </c>
      <c r="S19" s="305"/>
      <c r="T19" s="306">
        <f t="shared" si="3"/>
        <v>0.115</v>
      </c>
      <c r="U19" s="366">
        <f>รายได้ที่เกิดขึ้นในจังหวัด!U19</f>
        <v>3131.2400000000002</v>
      </c>
      <c r="V19" s="366">
        <f>รายได้ที่เกิดขึ้นในจังหวัด!V19</f>
        <v>289.52</v>
      </c>
      <c r="W19" s="366">
        <f t="shared" si="5"/>
        <v>357.86813196443421</v>
      </c>
      <c r="X19" s="366">
        <f t="shared" si="6"/>
        <v>3489.1081319644345</v>
      </c>
      <c r="Y19" s="366">
        <f>รายได้ที่เกิดขึ้นในจังหวัด!X19</f>
        <v>3568.3399999999992</v>
      </c>
      <c r="Z19" s="366">
        <f>รายได้ที่เกิดขึ้นในจังหวัด!Y19</f>
        <v>447.1836275032</v>
      </c>
      <c r="AA19" s="366">
        <f t="shared" si="7"/>
        <v>540.92412738020278</v>
      </c>
      <c r="AB19" s="366">
        <f t="shared" si="8"/>
        <v>4109.2641273802019</v>
      </c>
      <c r="AC19" s="366">
        <f>รายได้ที่เกิดขึ้นในจังหวัด!AA19</f>
        <v>3196.97</v>
      </c>
      <c r="AD19" s="366">
        <f>รายได้ที่เกิดขึ้นในจังหวัด!AB19</f>
        <v>244.20142233820002</v>
      </c>
      <c r="AE19" s="366">
        <f t="shared" si="9"/>
        <v>286.97853863155348</v>
      </c>
      <c r="AF19" s="366">
        <f t="shared" si="10"/>
        <v>3483.9485386315532</v>
      </c>
      <c r="AG19" s="366">
        <f>รายได้ที่เกิดขึ้นในจังหวัด!AD19</f>
        <v>3413.5699999999997</v>
      </c>
      <c r="AH19" s="366">
        <f>รายได้ที่เกิดขึ้นในจังหวัด!AE19</f>
        <v>285.24862925650001</v>
      </c>
      <c r="AI19" s="366">
        <f t="shared" si="11"/>
        <v>472.03897520098536</v>
      </c>
      <c r="AJ19" s="366">
        <f t="shared" si="12"/>
        <v>3885.6089752009852</v>
      </c>
      <c r="AK19" s="366">
        <f t="shared" si="13"/>
        <v>14967.929773177175</v>
      </c>
      <c r="AL19" s="367"/>
      <c r="AM19" s="310">
        <f>VLOOKUP(D19,[2]รายได้!$B$6:$Y$83,21,FALSE)</f>
        <v>3770.9900000000002</v>
      </c>
      <c r="AN19" s="310">
        <f>VLOOKUP(D19,[2]รายได้!$B$6:$Y$83,24,FALSE)</f>
        <v>338.55257059799999</v>
      </c>
      <c r="AO19" s="310">
        <f t="shared" si="14"/>
        <v>427.18801600991969</v>
      </c>
      <c r="AP19" s="310">
        <f t="shared" si="15"/>
        <v>4198.1780160099197</v>
      </c>
      <c r="AQ19" s="309">
        <f>VLOOKUP(D19,[3]Revenue_59!$A$4:$C$85,3,FALSE)</f>
        <v>4322.67</v>
      </c>
      <c r="AR19" s="309">
        <f>VLOOKUP(D19,[3]Revenue_59!$A$4:$F$86,6,FALSE)</f>
        <v>531.53664212939998</v>
      </c>
      <c r="AS19" s="309">
        <f t="shared" si="16"/>
        <v>699.34719241353412</v>
      </c>
      <c r="AT19" s="309">
        <f t="shared" si="17"/>
        <v>5022.0171924135338</v>
      </c>
      <c r="AU19" s="310">
        <f>VLOOKUP(D19,[3]Revenue_59!$A$4:$L$86,9,FALSE)</f>
        <v>3734.4399999999996</v>
      </c>
      <c r="AV19" s="310">
        <f>VLOOKUP(D19,[3]Revenue_59!$A$4:$L$86,12,FALSE)</f>
        <v>326.60796524999995</v>
      </c>
      <c r="AW19" s="310">
        <f t="shared" si="18"/>
        <v>465.61089200266792</v>
      </c>
      <c r="AX19" s="310">
        <f t="shared" si="19"/>
        <v>4200.0508920026678</v>
      </c>
      <c r="AY19" s="309">
        <f>VLOOKUP(D19,[3]Revenue_59!$A$4:$R$86,15,FALSE)</f>
        <v>4305.03</v>
      </c>
      <c r="AZ19" s="309">
        <f>VLOOKUP(D19,[3]Revenue_59!$A$4:$R$86,18,FALSE)</f>
        <v>329.71331247280006</v>
      </c>
      <c r="BA19" s="309">
        <f t="shared" si="20"/>
        <v>580.38036708603988</v>
      </c>
      <c r="BB19" s="309">
        <f t="shared" si="21"/>
        <v>4885.4103670860395</v>
      </c>
      <c r="BC19" s="368">
        <f t="shared" si="22"/>
        <v>18305.656467512163</v>
      </c>
      <c r="BD19" s="369">
        <f t="shared" si="23"/>
        <v>22.299187295201371</v>
      </c>
      <c r="BE19" s="370">
        <f>VLOOKUP(D19,[3]Revenue_59!$A$4:$X$85,21,FALSE)</f>
        <v>5011.08</v>
      </c>
      <c r="BF19" s="370">
        <f>VLOOKUP(D19,[3]Revenue_59!$A$4:$X$85,24,FALSE)</f>
        <v>384.04016020539996</v>
      </c>
      <c r="BG19" s="371">
        <f t="shared" si="24"/>
        <v>453.69884542598425</v>
      </c>
      <c r="BH19" s="370">
        <f t="shared" si="25"/>
        <v>5464.7788454259844</v>
      </c>
      <c r="BI19" s="372">
        <f>VLOOKUP(D19,[3]Revenue_59!$A$4:$F$86,2,FALSE)</f>
        <v>4802.8</v>
      </c>
      <c r="BJ19" s="372">
        <f>VLOOKUP(D19,[3]Revenue_59!$A$4:$F$86,5,FALSE)</f>
        <v>583.08279339360001</v>
      </c>
      <c r="BK19" s="373">
        <f t="shared" si="26"/>
        <v>725.73001796292294</v>
      </c>
      <c r="BL19" s="372">
        <f t="shared" si="27"/>
        <v>5528.530017962923</v>
      </c>
      <c r="BM19" s="370">
        <f>VLOOKUP(D19,[3]Revenue_59!$A$4:$K$85,8,FALSE)</f>
        <v>4124.8500000000004</v>
      </c>
      <c r="BN19" s="370">
        <f>VLOOKUP(D19,[3]Revenue_59!$A$4:$K$85,11,FALSE)</f>
        <v>361.56644221320011</v>
      </c>
      <c r="BO19" s="371">
        <f t="shared" si="28"/>
        <v>461.71284547409243</v>
      </c>
      <c r="BP19" s="370">
        <f t="shared" si="29"/>
        <v>4586.5628454740927</v>
      </c>
      <c r="BQ19" s="372">
        <f>VLOOKUP(D19,[3]Revenue_59!$A$4:$Q$85,14,FALSE)</f>
        <v>4800.3900000000003</v>
      </c>
      <c r="BR19" s="372">
        <f>VLOOKUP(D19,[3]Revenue_59!$A$4:$Q$85,17,FALSE)</f>
        <v>336.92036279499996</v>
      </c>
      <c r="BS19" s="373">
        <f t="shared" si="30"/>
        <v>553.21190483502755</v>
      </c>
      <c r="BT19" s="372">
        <f t="shared" si="31"/>
        <v>5353.6019048350281</v>
      </c>
      <c r="BU19" s="316">
        <f t="shared" si="32"/>
        <v>20933.473613698028</v>
      </c>
      <c r="BV19" s="317">
        <f t="shared" si="33"/>
        <v>14.355219387240037</v>
      </c>
      <c r="BW19" s="374">
        <f>VLOOKUP(D19,[4]รายได้ผู้เยียมเยือนชาวไทย!$C$6:$G$82,3,FALSE)</f>
        <v>5382.6299999999992</v>
      </c>
      <c r="BX19" s="374">
        <f>VLOOKUP(D19,[4]รายได้ผู้เยียมเยือนชาวต่างชาติ!$C$6:$G$82,3,FALSE)</f>
        <v>397.77115217279993</v>
      </c>
      <c r="BY19" s="375">
        <f t="shared" si="34"/>
        <v>438.87286183480461</v>
      </c>
      <c r="BZ19" s="374">
        <f t="shared" si="35"/>
        <v>5821.5028618348042</v>
      </c>
      <c r="CA19" s="376">
        <f>VLOOKUP(D19,[4]รายได้ผู้เยียมเยือนชาวไทย!$C$6:$N$82,6,FALSE)</f>
        <v>1853.96</v>
      </c>
      <c r="CB19" s="376">
        <f>VLOOKUP(D19,[4]รายได้ผู้เยียมเยือนชาวต่างชาติ!$C$6:$N$82,6,FALSE)</f>
        <v>200.68</v>
      </c>
      <c r="CC19" s="377">
        <f t="shared" si="36"/>
        <v>283.20684191276416</v>
      </c>
      <c r="CD19" s="376">
        <f t="shared" si="37"/>
        <v>2137.1668419127641</v>
      </c>
      <c r="CE19" s="374">
        <f>VLOOKUP(D19,[4]รายได้ผู้เยียมเยือนชาวไทย!$C$6:$N$82,7,FALSE)</f>
        <v>1698.21</v>
      </c>
      <c r="CF19" s="374">
        <f>VLOOKUP(D19,[4]รายได้ผู้เยียมเยือนชาวต่างชาติ!$C$6:$N$82,7,FALSE)</f>
        <v>194.5</v>
      </c>
      <c r="CG19" s="375">
        <f t="shared" si="38"/>
        <v>279.51769064451827</v>
      </c>
      <c r="CH19" s="374">
        <f t="shared" si="39"/>
        <v>1977.7276906445184</v>
      </c>
      <c r="CI19" s="376">
        <f>VLOOKUP(D19,[4]รายได้ผู้เยียมเยือนชาวไทย!$C$6:$N$82,8,FALSE)</f>
        <v>1572.47</v>
      </c>
      <c r="CJ19" s="376">
        <f>VLOOKUP(D19,[4]รายได้ผู้เยียมเยือนชาวต่างชาติ!$C$6:$N$82,8,FALSE)</f>
        <v>231.53</v>
      </c>
      <c r="CK19" s="377">
        <f t="shared" si="40"/>
        <v>298.6139921652495</v>
      </c>
      <c r="CL19" s="376">
        <f t="shared" si="41"/>
        <v>1871.0839921652496</v>
      </c>
      <c r="CM19" s="374">
        <f>VLOOKUP(D19,[4]รายได้ผู้เยียมเยือนชาวไทย!$C$6:$N$82,9,FALSE)</f>
        <v>1655.56</v>
      </c>
      <c r="CN19" s="374">
        <f>VLOOKUP(D19,[4]รายได้ผู้เยียมเยือนชาวต่างชาติ!$C$6:$N$82,9,FALSE)</f>
        <v>139.82</v>
      </c>
      <c r="CO19" s="375">
        <f t="shared" si="42"/>
        <v>160.10402391586243</v>
      </c>
      <c r="CP19" s="374">
        <f t="shared" si="43"/>
        <v>1815.6640239158623</v>
      </c>
      <c r="CQ19" s="376">
        <f>VLOOKUP(D19,[4]รายได้ผู้เยียมเยือนชาวไทย!$C$6:$N$82,10,FALSE)</f>
        <v>1607.53</v>
      </c>
      <c r="CR19" s="376">
        <f>VLOOKUP(D19,[4]รายได้ผู้เยียมเยือนชาวต่างชาติ!$C$6:$N$82,10,FALSE)</f>
        <v>120.59</v>
      </c>
      <c r="CS19" s="377">
        <f t="shared" si="44"/>
        <v>142.31296729173775</v>
      </c>
      <c r="CT19" s="376">
        <f t="shared" si="45"/>
        <v>1749.8429672917378</v>
      </c>
      <c r="CU19" s="374">
        <f>VLOOKUP(D19,[4]รายได้ผู้เยียมเยือนชาวไทย!$C$6:$N$82,11,FALSE)</f>
        <v>1343.86</v>
      </c>
      <c r="CV19" s="374">
        <f>VLOOKUP(D19,[4]รายได้ผู้เยียมเยือนชาวต่างชาติ!$C$6:$N$82,11,FALSE)</f>
        <v>121.77</v>
      </c>
      <c r="CW19" s="375">
        <f t="shared" si="46"/>
        <v>147.48188682479028</v>
      </c>
      <c r="CX19" s="374">
        <f t="shared" si="47"/>
        <v>1491.3418868247902</v>
      </c>
      <c r="CY19" s="376">
        <f>VLOOKUP(D19,[4]รายได้ผู้เยียมเยือนชาวไทย!$C$6:$N$82,12,FALSE)</f>
        <v>1745.81</v>
      </c>
      <c r="CZ19" s="376">
        <f>VLOOKUP(D19,[4]รายได้ผู้เยียมเยือนชาวต่างชาติ!$C$6:$N$82,12,FALSE)</f>
        <v>127.43</v>
      </c>
      <c r="DA19" s="377">
        <f t="shared" si="48"/>
        <v>200.32882266233068</v>
      </c>
      <c r="DB19" s="376">
        <f t="shared" si="49"/>
        <v>1946.1388226623305</v>
      </c>
      <c r="DC19" s="374">
        <f>VLOOKUP(D19,รายได้ที่เกิดขึ้นในจังหวัด!D19:CI95,83,FALSE)</f>
        <v>1701.93</v>
      </c>
      <c r="DD19" s="374">
        <f>VLOOKUP(D19,รายได้ที่เกิดขึ้นในจังหวัด!D19:CI95,84,FALSE)</f>
        <v>120.48</v>
      </c>
      <c r="DE19" s="375">
        <f t="shared" si="50"/>
        <v>196.51866964804978</v>
      </c>
      <c r="DF19" s="374">
        <f t="shared" si="51"/>
        <v>1898.4486696480499</v>
      </c>
      <c r="DG19" s="376">
        <f>VLOOKUP(D19,รายได้ที่เกิดขึ้นในจังหวัด!D19:CL95,86,FALSE)</f>
        <v>1793.86</v>
      </c>
      <c r="DH19" s="376">
        <f>VLOOKUP(D19,รายได้ที่เกิดขึ้นในจังหวัด!D19:CL95,87,FALSE)</f>
        <v>134.4</v>
      </c>
      <c r="DI19" s="377">
        <f t="shared" si="52"/>
        <v>193.80527198673047</v>
      </c>
      <c r="DJ19" s="376">
        <f t="shared" si="53"/>
        <v>1987.6652719867304</v>
      </c>
      <c r="DK19" s="378">
        <f t="shared" si="54"/>
        <v>22696.583028886838</v>
      </c>
      <c r="DL19" s="379">
        <f t="shared" si="55"/>
        <v>8.422440765086888</v>
      </c>
    </row>
    <row r="20" spans="1:116" ht="41.1" hidden="1" customHeight="1">
      <c r="A20" s="300">
        <v>10</v>
      </c>
      <c r="B20" s="300" t="s">
        <v>64</v>
      </c>
      <c r="C20" s="322" t="s">
        <v>65</v>
      </c>
      <c r="D20" s="303" t="str">
        <f t="shared" si="4"/>
        <v>กาฬสินธุ์</v>
      </c>
      <c r="E20" s="264" t="s">
        <v>66</v>
      </c>
      <c r="F20" s="304">
        <v>695.37999999999988</v>
      </c>
      <c r="G20" s="304">
        <v>719.17156039453653</v>
      </c>
      <c r="H20" s="304">
        <v>791.16890576120988</v>
      </c>
      <c r="I20" s="305">
        <v>842.42148675894271</v>
      </c>
      <c r="J20" s="306">
        <f t="shared" si="0"/>
        <v>3.4213754198476588E-2</v>
      </c>
      <c r="K20" s="306">
        <f t="shared" si="0"/>
        <v>0.10011150236137774</v>
      </c>
      <c r="L20" s="306">
        <f t="shared" si="0"/>
        <v>6.4780833301861143E-2</v>
      </c>
      <c r="M20" s="307">
        <f t="shared" si="1"/>
        <v>6.6368696620571821E-2</v>
      </c>
      <c r="N20" s="306">
        <f t="shared" si="2"/>
        <v>6.6368696620571821E-2</v>
      </c>
      <c r="O20" s="305">
        <v>0</v>
      </c>
      <c r="P20" s="305">
        <v>0</v>
      </c>
      <c r="Q20" s="305">
        <v>0</v>
      </c>
      <c r="R20" s="305">
        <v>0</v>
      </c>
      <c r="S20" s="305"/>
      <c r="T20" s="306">
        <f t="shared" si="3"/>
        <v>6.6368696620571821E-2</v>
      </c>
      <c r="U20" s="366">
        <f>รายได้ที่เกิดขึ้นในจังหวัด!U20</f>
        <v>198.3</v>
      </c>
      <c r="V20" s="366">
        <f>รายได้ที่เกิดขึ้นในจังหวัด!V20</f>
        <v>1.88</v>
      </c>
      <c r="W20" s="366">
        <f t="shared" si="5"/>
        <v>2.3238190387300923</v>
      </c>
      <c r="X20" s="366">
        <f t="shared" si="6"/>
        <v>200.62381903873009</v>
      </c>
      <c r="Y20" s="366">
        <f>รายได้ที่เกิดขึ้นในจังหวัด!X20</f>
        <v>135.56</v>
      </c>
      <c r="Z20" s="366">
        <f>รายได้ที่เกิดขึ้นในจังหวัด!Y20</f>
        <v>1.5000000000000002</v>
      </c>
      <c r="AA20" s="366">
        <f t="shared" si="7"/>
        <v>1.8144362654791029</v>
      </c>
      <c r="AB20" s="366">
        <f t="shared" si="8"/>
        <v>137.37443626547912</v>
      </c>
      <c r="AC20" s="366">
        <f>รายได้ที่เกิดขึ้นในจังหวัด!AA20</f>
        <v>196.05999999999997</v>
      </c>
      <c r="AD20" s="366">
        <f>รายได้ที่เกิดขึ้นในจังหวัด!AB20</f>
        <v>1.4200000000000002</v>
      </c>
      <c r="AE20" s="366">
        <f t="shared" si="9"/>
        <v>1.6687434534776662</v>
      </c>
      <c r="AF20" s="366">
        <f t="shared" si="10"/>
        <v>197.72874345347765</v>
      </c>
      <c r="AG20" s="366">
        <f>รายได้ที่เกิดขึ้นในจังหวัด!AD20</f>
        <v>191.08</v>
      </c>
      <c r="AH20" s="366">
        <f>รายได้ที่เกิดขึ้นในจังหวัด!AE20</f>
        <v>1.1000000000000003</v>
      </c>
      <c r="AI20" s="366">
        <f t="shared" si="11"/>
        <v>1.8203168024838177</v>
      </c>
      <c r="AJ20" s="366">
        <f t="shared" si="12"/>
        <v>192.90031680248384</v>
      </c>
      <c r="AK20" s="366">
        <f t="shared" si="13"/>
        <v>728.62731556017081</v>
      </c>
      <c r="AL20" s="367"/>
      <c r="AM20" s="310">
        <f>VLOOKUP(D20,[2]รายได้!$B$6:$Y$83,21,FALSE)</f>
        <v>207.85999999999999</v>
      </c>
      <c r="AN20" s="310">
        <f>VLOOKUP(D20,[2]รายได้!$B$6:$Y$83,24,FALSE)</f>
        <v>1.96</v>
      </c>
      <c r="AO20" s="310">
        <f t="shared" si="14"/>
        <v>2.4731417927221875</v>
      </c>
      <c r="AP20" s="310">
        <f t="shared" si="15"/>
        <v>210.33314179272216</v>
      </c>
      <c r="AQ20" s="309">
        <f>VLOOKUP(D20,[3]Revenue_59!$A$4:$C$85,3,FALSE)</f>
        <v>143.43</v>
      </c>
      <c r="AR20" s="309">
        <f>VLOOKUP(D20,[3]Revenue_59!$A$4:$F$86,6,FALSE)</f>
        <v>1.64</v>
      </c>
      <c r="AS20" s="309">
        <f t="shared" si="16"/>
        <v>2.1577616755892088</v>
      </c>
      <c r="AT20" s="309">
        <f t="shared" si="17"/>
        <v>145.58776167558921</v>
      </c>
      <c r="AU20" s="310">
        <f>VLOOKUP(D20,[3]Revenue_59!$A$4:$L$86,9,FALSE)</f>
        <v>210.70000000000002</v>
      </c>
      <c r="AV20" s="310">
        <f>VLOOKUP(D20,[3]Revenue_59!$A$4:$L$86,12,FALSE)</f>
        <v>1.5499999999999998</v>
      </c>
      <c r="AW20" s="310">
        <f t="shared" si="18"/>
        <v>2.2096732455735335</v>
      </c>
      <c r="AX20" s="310">
        <f t="shared" si="19"/>
        <v>212.90967324557354</v>
      </c>
      <c r="AY20" s="309">
        <f>VLOOKUP(D20,[3]Revenue_59!$A$4:$R$86,15,FALSE)</f>
        <v>219.95999999999998</v>
      </c>
      <c r="AZ20" s="309">
        <f>VLOOKUP(D20,[3]Revenue_59!$A$4:$R$86,18,FALSE)</f>
        <v>1.3700000000000003</v>
      </c>
      <c r="BA20" s="309">
        <f t="shared" si="20"/>
        <v>2.4115529244014646</v>
      </c>
      <c r="BB20" s="309">
        <f t="shared" si="21"/>
        <v>222.37155292440144</v>
      </c>
      <c r="BC20" s="368">
        <f t="shared" si="22"/>
        <v>791.20212963828635</v>
      </c>
      <c r="BD20" s="369">
        <f t="shared" si="23"/>
        <v>8.5880412032052131</v>
      </c>
      <c r="BE20" s="370">
        <f>VLOOKUP(D20,[3]Revenue_59!$A$4:$X$85,21,FALSE)</f>
        <v>219.09</v>
      </c>
      <c r="BF20" s="370">
        <f>VLOOKUP(D20,[3]Revenue_59!$A$4:$X$85,24,FALSE)</f>
        <v>2.06</v>
      </c>
      <c r="BG20" s="371">
        <f t="shared" si="24"/>
        <v>2.4336507439160937</v>
      </c>
      <c r="BH20" s="370">
        <f t="shared" si="25"/>
        <v>221.52365074391611</v>
      </c>
      <c r="BI20" s="372">
        <f>VLOOKUP(D20,[3]Revenue_59!$A$4:$F$86,2,FALSE)</f>
        <v>151.54999999999998</v>
      </c>
      <c r="BJ20" s="372">
        <f>VLOOKUP(D20,[3]Revenue_59!$A$4:$F$86,5,FALSE)</f>
        <v>1.72</v>
      </c>
      <c r="BK20" s="373">
        <f t="shared" si="26"/>
        <v>2.1407862571818579</v>
      </c>
      <c r="BL20" s="372">
        <f t="shared" si="27"/>
        <v>153.69078625718183</v>
      </c>
      <c r="BM20" s="370">
        <f>VLOOKUP(D20,[3]Revenue_59!$A$4:$K$85,8,FALSE)</f>
        <v>227.20999999999998</v>
      </c>
      <c r="BN20" s="370">
        <f>VLOOKUP(D20,[3]Revenue_59!$A$4:$K$85,11,FALSE)</f>
        <v>1.63</v>
      </c>
      <c r="BO20" s="371">
        <f t="shared" si="28"/>
        <v>2.0814761832321804</v>
      </c>
      <c r="BP20" s="370">
        <f t="shared" si="29"/>
        <v>229.29147618323216</v>
      </c>
      <c r="BQ20" s="372">
        <f>VLOOKUP(D20,[3]Revenue_59!$A$4:$Q$85,14,FALSE)</f>
        <v>231.17999999999995</v>
      </c>
      <c r="BR20" s="372">
        <f>VLOOKUP(D20,[3]Revenue_59!$A$4:$Q$85,17,FALSE)</f>
        <v>1.43</v>
      </c>
      <c r="BS20" s="373">
        <f t="shared" si="30"/>
        <v>2.3480119080704895</v>
      </c>
      <c r="BT20" s="372">
        <f t="shared" si="31"/>
        <v>233.52801190807043</v>
      </c>
      <c r="BU20" s="316">
        <f t="shared" si="32"/>
        <v>838.03392509240052</v>
      </c>
      <c r="BV20" s="317">
        <f t="shared" si="33"/>
        <v>5.9190684276247145</v>
      </c>
      <c r="BW20" s="374">
        <f>VLOOKUP(D20,[4]รายได้ผู้เยียมเยือนชาวไทย!$C$6:$G$82,3,FALSE)</f>
        <v>221.42</v>
      </c>
      <c r="BX20" s="374">
        <f>VLOOKUP(D20,[4]รายได้ผู้เยียมเยือนชาวต่างชาติ!$C$6:$G$82,3,FALSE)</f>
        <v>2.04</v>
      </c>
      <c r="BY20" s="375">
        <f t="shared" si="34"/>
        <v>2.2507932846624952</v>
      </c>
      <c r="BZ20" s="374">
        <f t="shared" si="35"/>
        <v>223.67079328466249</v>
      </c>
      <c r="CA20" s="376">
        <f>VLOOKUP(D20,[4]รายได้ผู้เยียมเยือนชาวไทย!$C$6:$N$82,6,FALSE)</f>
        <v>55.21</v>
      </c>
      <c r="CB20" s="376">
        <f>VLOOKUP(D20,[4]รายได้ผู้เยียมเยือนชาวต่างชาติ!$C$6:$N$82,6,FALSE)</f>
        <v>0.72</v>
      </c>
      <c r="CC20" s="377">
        <f t="shared" si="36"/>
        <v>1.0160899251404734</v>
      </c>
      <c r="CD20" s="376">
        <f t="shared" si="37"/>
        <v>56.226089925140471</v>
      </c>
      <c r="CE20" s="374">
        <f>VLOOKUP(D20,[4]รายได้ผู้เยียมเยือนชาวไทย!$C$6:$N$82,7,FALSE)</f>
        <v>51.47</v>
      </c>
      <c r="CF20" s="374">
        <f>VLOOKUP(D20,[4]รายได้ผู้เยียมเยือนชาวต่างชาติ!$C$6:$N$82,7,FALSE)</f>
        <v>0.77</v>
      </c>
      <c r="CG20" s="375">
        <f t="shared" si="38"/>
        <v>1.1065738909834399</v>
      </c>
      <c r="CH20" s="374">
        <f t="shared" si="39"/>
        <v>52.57657389098344</v>
      </c>
      <c r="CI20" s="376">
        <f>VLOOKUP(D20,[4]รายได้ผู้เยียมเยือนชาวไทย!$C$6:$N$82,8,FALSE)</f>
        <v>54.73</v>
      </c>
      <c r="CJ20" s="376">
        <f>VLOOKUP(D20,[4]รายได้ผู้เยียมเยือนชาวต่างชาติ!$C$6:$N$82,8,FALSE)</f>
        <v>0.32</v>
      </c>
      <c r="CK20" s="377">
        <f t="shared" si="40"/>
        <v>0.41271747718602275</v>
      </c>
      <c r="CL20" s="376">
        <f t="shared" si="41"/>
        <v>55.142717477186018</v>
      </c>
      <c r="CM20" s="374">
        <f>VLOOKUP(D20,[4]รายได้ผู้เยียมเยือนชาวไทย!$C$6:$N$82,9,FALSE)</f>
        <v>81.2</v>
      </c>
      <c r="CN20" s="374">
        <f>VLOOKUP(D20,[4]รายได้ผู้เยียมเยือนชาวต่างชาติ!$C$6:$N$82,9,FALSE)</f>
        <v>0.74</v>
      </c>
      <c r="CO20" s="375">
        <f t="shared" si="42"/>
        <v>0.84735358101657987</v>
      </c>
      <c r="CP20" s="374">
        <f t="shared" si="43"/>
        <v>82.04735358101658</v>
      </c>
      <c r="CQ20" s="376">
        <f>VLOOKUP(D20,[4]รายได้ผู้เยียมเยือนชาวไทย!$C$6:$N$82,10,FALSE)</f>
        <v>78.319999999999993</v>
      </c>
      <c r="CR20" s="376">
        <f>VLOOKUP(D20,[4]รายได้ผู้เยียมเยือนชาวต่างชาติ!$C$6:$N$82,10,FALSE)</f>
        <v>0.52</v>
      </c>
      <c r="CS20" s="377">
        <f t="shared" si="44"/>
        <v>0.6136723027755504</v>
      </c>
      <c r="CT20" s="376">
        <f t="shared" si="45"/>
        <v>78.933672302775548</v>
      </c>
      <c r="CU20" s="374">
        <f>VLOOKUP(D20,[4]รายได้ผู้เยียมเยือนชาวไทย!$C$6:$N$82,11,FALSE)</f>
        <v>76.709999999999994</v>
      </c>
      <c r="CV20" s="374">
        <f>VLOOKUP(D20,[4]รายได้ผู้เยียมเยือนชาวต่างชาติ!$C$6:$N$82,11,FALSE)</f>
        <v>0.42</v>
      </c>
      <c r="CW20" s="375">
        <f t="shared" si="46"/>
        <v>0.50868352193817779</v>
      </c>
      <c r="CX20" s="374">
        <f t="shared" si="47"/>
        <v>77.218683521938175</v>
      </c>
      <c r="CY20" s="376">
        <f>VLOOKUP(D20,[4]รายได้ผู้เยียมเยือนชาวไทย!$C$6:$N$82,12,FALSE)</f>
        <v>81.41</v>
      </c>
      <c r="CZ20" s="376">
        <f>VLOOKUP(D20,[4]รายได้ผู้เยียมเยือนชาวต่างชาติ!$C$6:$N$82,12,FALSE)</f>
        <v>0.59</v>
      </c>
      <c r="DA20" s="377">
        <f t="shared" si="48"/>
        <v>0.92752103406399655</v>
      </c>
      <c r="DB20" s="376">
        <f t="shared" si="49"/>
        <v>82.337521034063997</v>
      </c>
      <c r="DC20" s="374">
        <f>VLOOKUP(D20,รายได้ที่เกิดขึ้นในจังหวัด!D20:CI96,83,FALSE)</f>
        <v>80.849999999999994</v>
      </c>
      <c r="DD20" s="374">
        <f>VLOOKUP(D20,รายได้ที่เกิดขึ้นในจังหวัด!D20:CI96,84,FALSE)</f>
        <v>0.48</v>
      </c>
      <c r="DE20" s="375">
        <f t="shared" si="50"/>
        <v>0.78294290696434188</v>
      </c>
      <c r="DF20" s="374">
        <f t="shared" si="51"/>
        <v>81.632942906964331</v>
      </c>
      <c r="DG20" s="376">
        <f>VLOOKUP(D20,รายได้ที่เกิดขึ้นในจังหวัด!D20:CL96,86,FALSE)</f>
        <v>78.06</v>
      </c>
      <c r="DH20" s="376">
        <f>VLOOKUP(D20,รายได้ที่เกิดขึ้นในจังหวัด!D20:CL96,87,FALSE)</f>
        <v>0.47</v>
      </c>
      <c r="DI20" s="377">
        <f t="shared" si="52"/>
        <v>0.67774165054883417</v>
      </c>
      <c r="DJ20" s="376">
        <f t="shared" si="53"/>
        <v>78.737741650548841</v>
      </c>
      <c r="DK20" s="378">
        <f t="shared" si="54"/>
        <v>868.52408957527985</v>
      </c>
      <c r="DL20" s="379">
        <f t="shared" si="55"/>
        <v>3.6382971583778687</v>
      </c>
    </row>
    <row r="21" spans="1:116" ht="41.1" hidden="1" customHeight="1">
      <c r="A21" s="300">
        <v>11</v>
      </c>
      <c r="B21" s="300" t="s">
        <v>67</v>
      </c>
      <c r="C21" s="322" t="s">
        <v>68</v>
      </c>
      <c r="D21" s="303" t="str">
        <f t="shared" si="4"/>
        <v>กำแพงเพชร</v>
      </c>
      <c r="E21" s="264" t="s">
        <v>69</v>
      </c>
      <c r="F21" s="304">
        <v>985.16000000000008</v>
      </c>
      <c r="G21" s="304">
        <v>1095.3744506484898</v>
      </c>
      <c r="H21" s="304">
        <v>1235.8475739932735</v>
      </c>
      <c r="I21" s="305">
        <v>1353.9397812351067</v>
      </c>
      <c r="J21" s="306">
        <f t="shared" si="0"/>
        <v>0.11187467076260675</v>
      </c>
      <c r="K21" s="306">
        <f t="shared" si="0"/>
        <v>0.128242103201896</v>
      </c>
      <c r="L21" s="306">
        <f t="shared" si="0"/>
        <v>9.5555641105685374E-2</v>
      </c>
      <c r="M21" s="307">
        <f t="shared" si="1"/>
        <v>0.11189080502339604</v>
      </c>
      <c r="N21" s="306">
        <f t="shared" si="2"/>
        <v>0.1</v>
      </c>
      <c r="O21" s="305">
        <v>0</v>
      </c>
      <c r="P21" s="305">
        <v>0</v>
      </c>
      <c r="Q21" s="305">
        <v>0</v>
      </c>
      <c r="R21" s="305">
        <v>0</v>
      </c>
      <c r="S21" s="305"/>
      <c r="T21" s="306">
        <f t="shared" si="3"/>
        <v>0.1</v>
      </c>
      <c r="U21" s="366">
        <f>รายได้ที่เกิดขึ้นในจังหวัด!U21</f>
        <v>398.55999999999995</v>
      </c>
      <c r="V21" s="366">
        <f>รายได้ที่เกิดขึ้นในจังหวัด!V21</f>
        <v>8.7200000000000006</v>
      </c>
      <c r="W21" s="366">
        <f t="shared" si="5"/>
        <v>10.778564903045963</v>
      </c>
      <c r="X21" s="366">
        <f t="shared" si="6"/>
        <v>409.33856490304589</v>
      </c>
      <c r="Y21" s="366">
        <f>รายได้ที่เกิดขึ้นในจังหวัด!X21</f>
        <v>234.67000000000002</v>
      </c>
      <c r="Z21" s="366">
        <f>รายได้ที่เกิดขึ้นในจังหวัด!Y21</f>
        <v>9.8400000000000016</v>
      </c>
      <c r="AA21" s="366">
        <f t="shared" si="7"/>
        <v>11.902701901542914</v>
      </c>
      <c r="AB21" s="366">
        <f t="shared" si="8"/>
        <v>246.57270190154293</v>
      </c>
      <c r="AC21" s="366">
        <f>รายได้ที่เกิดขึ้นในจังหวัด!AA21</f>
        <v>292.65999999999997</v>
      </c>
      <c r="AD21" s="366">
        <f>รายได้ที่เกิดขึ้นในจังหวัด!AB21</f>
        <v>10.110000000000001</v>
      </c>
      <c r="AE21" s="366">
        <f t="shared" si="9"/>
        <v>11.880983320182539</v>
      </c>
      <c r="AF21" s="366">
        <f t="shared" si="10"/>
        <v>304.54098332018253</v>
      </c>
      <c r="AG21" s="366">
        <f>รายได้ที่เกิดขึ้นในจังหวัด!AD21</f>
        <v>132.51999999999998</v>
      </c>
      <c r="AH21" s="366">
        <f>รายได้ที่เกิดขึ้นในจังหวัด!AE21</f>
        <v>4.12</v>
      </c>
      <c r="AI21" s="366">
        <f t="shared" si="11"/>
        <v>6.8179138420302969</v>
      </c>
      <c r="AJ21" s="366">
        <f t="shared" si="12"/>
        <v>139.33791384203028</v>
      </c>
      <c r="AK21" s="366">
        <f t="shared" si="13"/>
        <v>1099.7901639668016</v>
      </c>
      <c r="AL21" s="367"/>
      <c r="AM21" s="310">
        <f>VLOOKUP(D21,[2]รายได้!$B$6:$Y$83,21,FALSE)</f>
        <v>413.05999999999995</v>
      </c>
      <c r="AN21" s="310">
        <f>VLOOKUP(D21,[2]รายได้!$B$6:$Y$83,24,FALSE)</f>
        <v>7.8499999999999988</v>
      </c>
      <c r="AO21" s="310">
        <f t="shared" si="14"/>
        <v>9.9051852412597814</v>
      </c>
      <c r="AP21" s="310">
        <f t="shared" si="15"/>
        <v>422.96518524125975</v>
      </c>
      <c r="AQ21" s="309">
        <f>VLOOKUP(D21,[3]Revenue_59!$A$4:$C$85,3,FALSE)</f>
        <v>267.06000000000006</v>
      </c>
      <c r="AR21" s="309">
        <f>VLOOKUP(D21,[3]Revenue_59!$A$4:$F$86,6,FALSE)</f>
        <v>14.999999999999998</v>
      </c>
      <c r="AS21" s="309">
        <f t="shared" si="16"/>
        <v>19.735625081608617</v>
      </c>
      <c r="AT21" s="309">
        <f t="shared" si="17"/>
        <v>286.7956250816087</v>
      </c>
      <c r="AU21" s="310">
        <f>VLOOKUP(D21,[3]Revenue_59!$A$4:$L$86,9,FALSE)</f>
        <v>338.02</v>
      </c>
      <c r="AV21" s="310">
        <f>VLOOKUP(D21,[3]Revenue_59!$A$4:$L$86,12,FALSE)</f>
        <v>11.710000000000003</v>
      </c>
      <c r="AW21" s="310">
        <f t="shared" si="18"/>
        <v>16.693724971397472</v>
      </c>
      <c r="AX21" s="310">
        <f t="shared" si="19"/>
        <v>354.71372497139748</v>
      </c>
      <c r="AY21" s="309">
        <f>VLOOKUP(D21,[3]Revenue_59!$A$4:$R$86,15,FALSE)</f>
        <v>162.38</v>
      </c>
      <c r="AZ21" s="309">
        <f>VLOOKUP(D21,[3]Revenue_59!$A$4:$R$86,18,FALSE)</f>
        <v>4.57</v>
      </c>
      <c r="BA21" s="309">
        <f t="shared" si="20"/>
        <v>8.0443772733683883</v>
      </c>
      <c r="BB21" s="309">
        <f t="shared" si="21"/>
        <v>170.42437727336838</v>
      </c>
      <c r="BC21" s="368">
        <f t="shared" si="22"/>
        <v>1234.8989125676344</v>
      </c>
      <c r="BD21" s="369">
        <f t="shared" si="23"/>
        <v>12.284956987932398</v>
      </c>
      <c r="BE21" s="370">
        <f>VLOOKUP(D21,[3]Revenue_59!$A$4:$X$85,21,FALSE)</f>
        <v>445.60999999999996</v>
      </c>
      <c r="BF21" s="370">
        <f>VLOOKUP(D21,[3]Revenue_59!$A$4:$X$85,24,FALSE)</f>
        <v>8.23</v>
      </c>
      <c r="BG21" s="371">
        <f t="shared" si="24"/>
        <v>9.7227891371016764</v>
      </c>
      <c r="BH21" s="370">
        <f t="shared" si="25"/>
        <v>455.33278913710166</v>
      </c>
      <c r="BI21" s="372">
        <f>VLOOKUP(D21,[3]Revenue_59!$A$4:$F$86,2,FALSE)</f>
        <v>314.14000000000004</v>
      </c>
      <c r="BJ21" s="372">
        <f>VLOOKUP(D21,[3]Revenue_59!$A$4:$F$86,5,FALSE)</f>
        <v>16.32</v>
      </c>
      <c r="BK21" s="373">
        <f t="shared" si="26"/>
        <v>20.312576579772045</v>
      </c>
      <c r="BL21" s="372">
        <f t="shared" si="27"/>
        <v>334.45257657977209</v>
      </c>
      <c r="BM21" s="370">
        <f>VLOOKUP(D21,[3]Revenue_59!$A$4:$K$85,8,FALSE)</f>
        <v>362.34000000000003</v>
      </c>
      <c r="BN21" s="370">
        <f>VLOOKUP(D21,[3]Revenue_59!$A$4:$K$85,11,FALSE)</f>
        <v>12.58</v>
      </c>
      <c r="BO21" s="371">
        <f t="shared" si="28"/>
        <v>16.064399009239775</v>
      </c>
      <c r="BP21" s="370">
        <f t="shared" si="29"/>
        <v>378.4043990092398</v>
      </c>
      <c r="BQ21" s="372">
        <f>VLOOKUP(D21,[3]Revenue_59!$A$4:$Q$85,14,FALSE)</f>
        <v>192.01</v>
      </c>
      <c r="BR21" s="372">
        <f>VLOOKUP(D21,[3]Revenue_59!$A$4:$Q$85,17,FALSE)</f>
        <v>5.1100000000000012</v>
      </c>
      <c r="BS21" s="373">
        <f t="shared" si="30"/>
        <v>8.3904481470211216</v>
      </c>
      <c r="BT21" s="372">
        <f t="shared" si="31"/>
        <v>200.40044814702111</v>
      </c>
      <c r="BU21" s="316">
        <f t="shared" si="32"/>
        <v>1368.5902128731345</v>
      </c>
      <c r="BV21" s="317">
        <f t="shared" si="33"/>
        <v>10.826092641666163</v>
      </c>
      <c r="BW21" s="374">
        <f>VLOOKUP(D21,[4]รายได้ผู้เยียมเยือนชาวไทย!$C$6:$G$82,3,FALSE)</f>
        <v>485.46000000000004</v>
      </c>
      <c r="BX21" s="374">
        <f>VLOOKUP(D21,[4]รายได้ผู้เยียมเยือนชาวต่างชาติ!$C$6:$G$82,3,FALSE)</f>
        <v>9.01</v>
      </c>
      <c r="BY21" s="375">
        <f t="shared" si="34"/>
        <v>9.9410036739260192</v>
      </c>
      <c r="BZ21" s="374">
        <f t="shared" si="35"/>
        <v>495.40100367392608</v>
      </c>
      <c r="CA21" s="376">
        <f>VLOOKUP(D21,[4]รายได้ผู้เยียมเยือนชาวไทย!$C$6:$N$82,6,FALSE)</f>
        <v>121.37</v>
      </c>
      <c r="CB21" s="376">
        <f>VLOOKUP(D21,[4]รายได้ผู้เยียมเยือนชาวต่างชาติ!$C$6:$N$82,6,FALSE)</f>
        <v>5.81</v>
      </c>
      <c r="CC21" s="377">
        <f t="shared" si="36"/>
        <v>8.1992812014807637</v>
      </c>
      <c r="CD21" s="376">
        <f t="shared" si="37"/>
        <v>129.56928120148078</v>
      </c>
      <c r="CE21" s="374">
        <f>VLOOKUP(D21,[4]รายได้ผู้เยียมเยือนชาวไทย!$C$6:$N$82,7,FALSE)</f>
        <v>105.6</v>
      </c>
      <c r="CF21" s="374">
        <f>VLOOKUP(D21,[4]รายได้ผู้เยียมเยือนชาวต่างชาติ!$C$6:$N$82,7,FALSE)</f>
        <v>6.47</v>
      </c>
      <c r="CG21" s="375">
        <f t="shared" si="38"/>
        <v>9.2980949021595531</v>
      </c>
      <c r="CH21" s="374">
        <f t="shared" si="39"/>
        <v>114.89809490215954</v>
      </c>
      <c r="CI21" s="376">
        <f>VLOOKUP(D21,[4]รายได้ผู้เยียมเยือนชาวไทย!$C$6:$N$82,8,FALSE)</f>
        <v>104.46</v>
      </c>
      <c r="CJ21" s="376">
        <f>VLOOKUP(D21,[4]รายได้ผู้เยียมเยือนชาวต่างชาติ!$C$6:$N$82,8,FALSE)</f>
        <v>4.91</v>
      </c>
      <c r="CK21" s="377">
        <f t="shared" si="40"/>
        <v>6.3326337905730368</v>
      </c>
      <c r="CL21" s="376">
        <f t="shared" si="41"/>
        <v>110.79263379057303</v>
      </c>
      <c r="CM21" s="374">
        <f>VLOOKUP(D21,[4]รายได้ผู้เยียมเยือนชาวไทย!$C$6:$N$82,9,FALSE)</f>
        <v>128.56</v>
      </c>
      <c r="CN21" s="374">
        <f>VLOOKUP(D21,[4]รายได้ผู้เยียมเยือนชาวต่างชาติ!$C$6:$N$82,9,FALSE)</f>
        <v>5.12</v>
      </c>
      <c r="CO21" s="375">
        <f t="shared" si="42"/>
        <v>5.8627707227093095</v>
      </c>
      <c r="CP21" s="374">
        <f t="shared" si="43"/>
        <v>134.42277072270932</v>
      </c>
      <c r="CQ21" s="376">
        <f>VLOOKUP(D21,[4]รายได้ผู้เยียมเยือนชาวไทย!$C$6:$N$82,10,FALSE)</f>
        <v>121.12</v>
      </c>
      <c r="CR21" s="376">
        <f>VLOOKUP(D21,[4]รายได้ผู้เยียมเยือนชาวต่างชาติ!$C$6:$N$82,10,FALSE)</f>
        <v>4</v>
      </c>
      <c r="CS21" s="377">
        <f t="shared" si="44"/>
        <v>4.720556175196541</v>
      </c>
      <c r="CT21" s="376">
        <f t="shared" si="45"/>
        <v>125.84055617519654</v>
      </c>
      <c r="CU21" s="374">
        <f>VLOOKUP(D21,[4]รายได้ผู้เยียมเยือนชาวไทย!$C$6:$N$82,11,FALSE)</f>
        <v>115.18</v>
      </c>
      <c r="CV21" s="374">
        <f>VLOOKUP(D21,[4]รายได้ผู้เยียมเยือนชาวต่างชาติ!$C$6:$N$82,11,FALSE)</f>
        <v>3.65</v>
      </c>
      <c r="CW21" s="375">
        <f t="shared" si="46"/>
        <v>4.4207020358913072</v>
      </c>
      <c r="CX21" s="374">
        <f t="shared" si="47"/>
        <v>119.60070203589132</v>
      </c>
      <c r="CY21" s="376">
        <f>VLOOKUP(D21,[4]รายได้ผู้เยียมเยือนชาวไทย!$C$6:$N$82,12,FALSE)</f>
        <v>70.64</v>
      </c>
      <c r="CZ21" s="376">
        <f>VLOOKUP(D21,[4]รายได้ผู้เยียมเยือนชาวต่างชาติ!$C$6:$N$82,12,FALSE)</f>
        <v>1.82</v>
      </c>
      <c r="DA21" s="377">
        <f t="shared" si="48"/>
        <v>2.8611665796550407</v>
      </c>
      <c r="DB21" s="376">
        <f t="shared" si="49"/>
        <v>73.501166579655035</v>
      </c>
      <c r="DC21" s="374">
        <f>VLOOKUP(D21,รายได้ที่เกิดขึ้นในจังหวัด!D21:CI97,83,FALSE)</f>
        <v>67.87</v>
      </c>
      <c r="DD21" s="374">
        <f>VLOOKUP(D21,รายได้ที่เกิดขึ้นในจังหวัด!D21:CI97,84,FALSE)</f>
        <v>1.81</v>
      </c>
      <c r="DE21" s="375">
        <f t="shared" si="50"/>
        <v>2.9523472116780392</v>
      </c>
      <c r="DF21" s="374">
        <f t="shared" si="51"/>
        <v>70.82234721167805</v>
      </c>
      <c r="DG21" s="376">
        <f>VLOOKUP(D21,รายได้ที่เกิดขึ้นในจังหวัด!D21:CL97,86,FALSE)</f>
        <v>62.18</v>
      </c>
      <c r="DH21" s="376">
        <f>VLOOKUP(D21,รายได้ที่เกิดขึ้นในจังหวัด!D21:CL97,87,FALSE)</f>
        <v>1.9</v>
      </c>
      <c r="DI21" s="377">
        <f t="shared" si="52"/>
        <v>2.7398066724314574</v>
      </c>
      <c r="DJ21" s="376">
        <f t="shared" si="53"/>
        <v>64.919806672431463</v>
      </c>
      <c r="DK21" s="378">
        <f t="shared" si="54"/>
        <v>1439.7683629657013</v>
      </c>
      <c r="DL21" s="379">
        <f t="shared" si="55"/>
        <v>5.2008372866513257</v>
      </c>
    </row>
    <row r="22" spans="1:116" ht="41.1" hidden="1" customHeight="1">
      <c r="A22" s="300">
        <v>12</v>
      </c>
      <c r="B22" s="300" t="s">
        <v>70</v>
      </c>
      <c r="C22" s="322" t="s">
        <v>71</v>
      </c>
      <c r="D22" s="303" t="str">
        <f t="shared" si="4"/>
        <v>ขอนแก่น</v>
      </c>
      <c r="E22" s="264" t="s">
        <v>66</v>
      </c>
      <c r="F22" s="304">
        <v>9193.8499999999985</v>
      </c>
      <c r="G22" s="304">
        <v>9696.3937315746771</v>
      </c>
      <c r="H22" s="304">
        <v>10687.37463752344</v>
      </c>
      <c r="I22" s="305">
        <v>13030.343844615401</v>
      </c>
      <c r="J22" s="306">
        <f t="shared" si="0"/>
        <v>5.4660858244878763E-2</v>
      </c>
      <c r="K22" s="306">
        <f t="shared" si="0"/>
        <v>0.10220097629924005</v>
      </c>
      <c r="L22" s="306">
        <f t="shared" si="0"/>
        <v>0.21922776047035733</v>
      </c>
      <c r="M22" s="307">
        <f t="shared" si="1"/>
        <v>0.1253631983381587</v>
      </c>
      <c r="N22" s="306">
        <f t="shared" si="2"/>
        <v>0.1</v>
      </c>
      <c r="O22" s="305">
        <v>0</v>
      </c>
      <c r="P22" s="305">
        <v>0</v>
      </c>
      <c r="Q22" s="305">
        <v>0</v>
      </c>
      <c r="R22" s="305">
        <v>0</v>
      </c>
      <c r="S22" s="305"/>
      <c r="T22" s="306">
        <f t="shared" si="3"/>
        <v>0.1</v>
      </c>
      <c r="U22" s="366">
        <f>รายได้ที่เกิดขึ้นในจังหวัด!U22</f>
        <v>2865.33</v>
      </c>
      <c r="V22" s="366">
        <f>รายได้ที่เกิดขึ้นในจังหวัด!V22</f>
        <v>24.05</v>
      </c>
      <c r="W22" s="366">
        <f t="shared" si="5"/>
        <v>29.727578660350385</v>
      </c>
      <c r="X22" s="366">
        <f t="shared" si="6"/>
        <v>2895.0575786603504</v>
      </c>
      <c r="Y22" s="366">
        <f>รายได้ที่เกิดขึ้นในจังหวัด!X22</f>
        <v>2547.25</v>
      </c>
      <c r="Z22" s="366">
        <f>รายได้ที่เกิดขึ้นในจังหวัด!Y22</f>
        <v>38.019999999999996</v>
      </c>
      <c r="AA22" s="366">
        <f t="shared" si="7"/>
        <v>45.989911209010316</v>
      </c>
      <c r="AB22" s="366">
        <f t="shared" si="8"/>
        <v>2593.2399112090102</v>
      </c>
      <c r="AC22" s="366">
        <f>รายได้ที่เกิดขึ้นในจังหวัด!AA22</f>
        <v>2144.31</v>
      </c>
      <c r="AD22" s="366">
        <f>รายได้ที่เกิดขึ้นในจังหวัด!AB22</f>
        <v>74.87</v>
      </c>
      <c r="AE22" s="366">
        <f t="shared" si="9"/>
        <v>87.985086170333005</v>
      </c>
      <c r="AF22" s="366">
        <f t="shared" si="10"/>
        <v>2232.295086170333</v>
      </c>
      <c r="AG22" s="366">
        <f>รายได้ที่เกิดขึ้นในจังหวัด!AD22</f>
        <v>2047.4499999999998</v>
      </c>
      <c r="AH22" s="366">
        <f>รายได้ที่เกิดขึ้นในจังหวัด!AE22</f>
        <v>57.180000000000007</v>
      </c>
      <c r="AI22" s="366">
        <f t="shared" si="11"/>
        <v>94.623377060022435</v>
      </c>
      <c r="AJ22" s="366">
        <f t="shared" si="12"/>
        <v>2142.0733770600223</v>
      </c>
      <c r="AK22" s="366">
        <f t="shared" si="13"/>
        <v>9862.6659530997167</v>
      </c>
      <c r="AL22" s="367"/>
      <c r="AM22" s="310">
        <f>VLOOKUP(D22,[2]รายได้!$B$6:$Y$83,21,FALSE)</f>
        <v>3008.37</v>
      </c>
      <c r="AN22" s="310">
        <f>VLOOKUP(D22,[2]รายได้!$B$6:$Y$83,24,FALSE)</f>
        <v>24.959999999999997</v>
      </c>
      <c r="AO22" s="310">
        <f t="shared" si="14"/>
        <v>31.494703646094795</v>
      </c>
      <c r="AP22" s="310">
        <f t="shared" si="15"/>
        <v>3039.8647036460948</v>
      </c>
      <c r="AQ22" s="309">
        <f>VLOOKUP(D22,[3]Revenue_59!$A$4:$C$85,3,FALSE)</f>
        <v>2722.39</v>
      </c>
      <c r="AR22" s="309">
        <f>VLOOKUP(D22,[3]Revenue_59!$A$4:$F$86,6,FALSE)</f>
        <v>39.580000000000005</v>
      </c>
      <c r="AS22" s="309">
        <f t="shared" si="16"/>
        <v>52.075736048671281</v>
      </c>
      <c r="AT22" s="309">
        <f t="shared" si="17"/>
        <v>2774.4657360486713</v>
      </c>
      <c r="AU22" s="310">
        <f>VLOOKUP(D22,[3]Revenue_59!$A$4:$L$86,9,FALSE)</f>
        <v>2360.2900000000004</v>
      </c>
      <c r="AV22" s="310">
        <f>VLOOKUP(D22,[3]Revenue_59!$A$4:$L$86,12,FALSE)</f>
        <v>78.38000000000001</v>
      </c>
      <c r="AW22" s="310">
        <f t="shared" si="18"/>
        <v>111.73818644390553</v>
      </c>
      <c r="AX22" s="310">
        <f t="shared" si="19"/>
        <v>2472.0281864439057</v>
      </c>
      <c r="AY22" s="309">
        <f>VLOOKUP(D22,[3]Revenue_59!$A$4:$R$86,15,FALSE)</f>
        <v>2304.6</v>
      </c>
      <c r="AZ22" s="309">
        <f>VLOOKUP(D22,[3]Revenue_59!$A$4:$R$86,18,FALSE)</f>
        <v>63.400000000000006</v>
      </c>
      <c r="BA22" s="309">
        <f t="shared" si="20"/>
        <v>111.60033241390718</v>
      </c>
      <c r="BB22" s="309">
        <f t="shared" si="21"/>
        <v>2416.2003324139073</v>
      </c>
      <c r="BC22" s="368">
        <f t="shared" si="22"/>
        <v>10702.558958552579</v>
      </c>
      <c r="BD22" s="369">
        <f t="shared" si="23"/>
        <v>8.515882109835573</v>
      </c>
      <c r="BE22" s="370">
        <f>VLOOKUP(D22,[3]Revenue_59!$A$4:$X$85,21,FALSE)</f>
        <v>3161.35</v>
      </c>
      <c r="BF22" s="370">
        <f>VLOOKUP(D22,[3]Revenue_59!$A$4:$X$85,24,FALSE)</f>
        <v>26.41</v>
      </c>
      <c r="BG22" s="371">
        <f t="shared" si="24"/>
        <v>31.200347644089344</v>
      </c>
      <c r="BH22" s="370">
        <f t="shared" si="25"/>
        <v>3192.5503476440895</v>
      </c>
      <c r="BI22" s="372">
        <f>VLOOKUP(D22,[3]Revenue_59!$A$4:$F$86,2,FALSE)</f>
        <v>3594.05</v>
      </c>
      <c r="BJ22" s="372">
        <f>VLOOKUP(D22,[3]Revenue_59!$A$4:$F$86,5,FALSE)</f>
        <v>47.790000000000006</v>
      </c>
      <c r="BK22" s="373">
        <f t="shared" si="26"/>
        <v>59.481497227163381</v>
      </c>
      <c r="BL22" s="372">
        <f t="shared" si="27"/>
        <v>3653.5314972271635</v>
      </c>
      <c r="BM22" s="370">
        <f>VLOOKUP(D22,[3]Revenue_59!$A$4:$K$85,8,FALSE)</f>
        <v>2825.8500000000004</v>
      </c>
      <c r="BN22" s="370">
        <f>VLOOKUP(D22,[3]Revenue_59!$A$4:$K$85,11,FALSE)</f>
        <v>92.21</v>
      </c>
      <c r="BO22" s="371">
        <f t="shared" si="28"/>
        <v>117.75025696677264</v>
      </c>
      <c r="BP22" s="370">
        <f t="shared" si="29"/>
        <v>2943.600256966773</v>
      </c>
      <c r="BQ22" s="372">
        <f>VLOOKUP(D22,[3]Revenue_59!$A$4:$Q$85,14,FALSE)</f>
        <v>2816.08</v>
      </c>
      <c r="BR22" s="372">
        <f>VLOOKUP(D22,[3]Revenue_59!$A$4:$Q$85,17,FALSE)</f>
        <v>73.75</v>
      </c>
      <c r="BS22" s="373">
        <f t="shared" si="30"/>
        <v>121.09501973440462</v>
      </c>
      <c r="BT22" s="372">
        <f t="shared" si="31"/>
        <v>2937.1750197344045</v>
      </c>
      <c r="BU22" s="316">
        <f t="shared" si="32"/>
        <v>12726.85712157243</v>
      </c>
      <c r="BV22" s="317">
        <f t="shared" si="33"/>
        <v>18.914151006869272</v>
      </c>
      <c r="BW22" s="374">
        <f>VLOOKUP(D22,[4]รายได้ผู้เยียมเยือนชาวไทย!$C$6:$G$82,3,FALSE)</f>
        <v>3641.98</v>
      </c>
      <c r="BX22" s="374">
        <f>VLOOKUP(D22,[4]รายได้ผู้เยียมเยือนชาวต่างชาติ!$C$6:$G$82,3,FALSE)</f>
        <v>30.679999999999996</v>
      </c>
      <c r="BY22" s="375">
        <f t="shared" si="34"/>
        <v>33.850165673257521</v>
      </c>
      <c r="BZ22" s="374">
        <f t="shared" si="35"/>
        <v>3675.8301656732574</v>
      </c>
      <c r="CA22" s="376">
        <f>VLOOKUP(D22,[4]รายได้ผู้เยียมเยือนชาวไทย!$C$6:$N$82,6,FALSE)</f>
        <v>1314.91</v>
      </c>
      <c r="CB22" s="376">
        <f>VLOOKUP(D22,[4]รายได้ผู้เยียมเยือนชาวต่างชาติ!$C$6:$N$82,6,FALSE)</f>
        <v>18.96</v>
      </c>
      <c r="CC22" s="377">
        <f t="shared" si="36"/>
        <v>26.757034695365803</v>
      </c>
      <c r="CD22" s="376">
        <f t="shared" si="37"/>
        <v>1341.6670346953658</v>
      </c>
      <c r="CE22" s="374">
        <f>VLOOKUP(D22,[4]รายได้ผู้เยียมเยือนชาวไทย!$C$6:$N$82,7,FALSE)</f>
        <v>1235.1600000000001</v>
      </c>
      <c r="CF22" s="374">
        <f>VLOOKUP(D22,[4]รายได้ผู้เยียมเยือนชาวต่างชาติ!$C$6:$N$82,7,FALSE)</f>
        <v>19.13</v>
      </c>
      <c r="CG22" s="375">
        <f t="shared" si="38"/>
        <v>27.491894200666504</v>
      </c>
      <c r="CH22" s="374">
        <f t="shared" si="39"/>
        <v>1262.6518942006667</v>
      </c>
      <c r="CI22" s="376">
        <f>VLOOKUP(D22,[4]รายได้ผู้เยียมเยือนชาวไทย!$C$6:$N$82,8,FALSE)</f>
        <v>1366.08</v>
      </c>
      <c r="CJ22" s="376">
        <f>VLOOKUP(D22,[4]รายได้ผู้เยียมเยือนชาวต่างชาติ!$C$6:$N$82,8,FALSE)</f>
        <v>13.95</v>
      </c>
      <c r="CK22" s="377">
        <f t="shared" si="40"/>
        <v>17.991902521078178</v>
      </c>
      <c r="CL22" s="376">
        <f t="shared" si="41"/>
        <v>1384.0719025210781</v>
      </c>
      <c r="CM22" s="374">
        <f>VLOOKUP(D22,[4]รายได้ผู้เยียมเยือนชาวไทย!$C$6:$N$82,9,FALSE)</f>
        <v>1028.04</v>
      </c>
      <c r="CN22" s="374">
        <f>VLOOKUP(D22,[4]รายได้ผู้เยียมเยือนชาวต่างชาติ!$C$6:$N$82,9,FALSE)</f>
        <v>36.94</v>
      </c>
      <c r="CO22" s="375">
        <f t="shared" si="42"/>
        <v>42.298974706422243</v>
      </c>
      <c r="CP22" s="374">
        <f t="shared" si="43"/>
        <v>1070.3389747064223</v>
      </c>
      <c r="CQ22" s="376">
        <f>VLOOKUP(D22,[4]รายได้ผู้เยียมเยือนชาวไทย!$C$6:$N$82,10,FALSE)</f>
        <v>922.18</v>
      </c>
      <c r="CR22" s="376">
        <f>VLOOKUP(D22,[4]รายได้ผู้เยียมเยือนชาวต่างชาติ!$C$6:$N$82,10,FALSE)</f>
        <v>27.6</v>
      </c>
      <c r="CS22" s="377">
        <f t="shared" si="44"/>
        <v>32.571837608856143</v>
      </c>
      <c r="CT22" s="376">
        <f t="shared" si="45"/>
        <v>954.75183760885614</v>
      </c>
      <c r="CU22" s="374">
        <f>VLOOKUP(D22,[4]รายได้ผู้เยียมเยือนชาวไทย!$C$6:$N$82,11,FALSE)</f>
        <v>961.17</v>
      </c>
      <c r="CV22" s="374">
        <f>VLOOKUP(D22,[4]รายได้ผู้เยียมเยือนชาวต่างชาติ!$C$6:$N$82,11,FALSE)</f>
        <v>30.51</v>
      </c>
      <c r="CW22" s="375">
        <f t="shared" si="46"/>
        <v>36.952224415080487</v>
      </c>
      <c r="CX22" s="374">
        <f t="shared" si="47"/>
        <v>998.1222244150805</v>
      </c>
      <c r="CY22" s="376">
        <f>VLOOKUP(D22,[4]รายได้ผู้เยียมเยือนชาวไทย!$C$6:$N$82,12,FALSE)</f>
        <v>985.62</v>
      </c>
      <c r="CZ22" s="376">
        <f>VLOOKUP(D22,[4]รายได้ผู้เยียมเยือนชาวต่างชาติ!$C$6:$N$82,12,FALSE)</f>
        <v>27.84</v>
      </c>
      <c r="DA22" s="377">
        <f t="shared" si="48"/>
        <v>43.766416251426556</v>
      </c>
      <c r="DB22" s="376">
        <f t="shared" si="49"/>
        <v>1029.3864162514265</v>
      </c>
      <c r="DC22" s="374">
        <f>VLOOKUP(D22,รายได้ที่เกิดขึ้นในจังหวัด!D22:CI98,83,FALSE)</f>
        <v>1015.57</v>
      </c>
      <c r="DD22" s="374">
        <f>VLOOKUP(D22,รายได้ที่เกิดขึ้นในจังหวัด!D22:CI98,84,FALSE)</f>
        <v>25.07</v>
      </c>
      <c r="DE22" s="375">
        <f t="shared" si="50"/>
        <v>40.892455578325105</v>
      </c>
      <c r="DF22" s="374">
        <f t="shared" si="51"/>
        <v>1056.4624555783253</v>
      </c>
      <c r="DG22" s="376">
        <f>VLOOKUP(D22,รายได้ที่เกิดขึ้นในจังหวัด!D22:CL98,86,FALSE)</f>
        <v>1001.8</v>
      </c>
      <c r="DH22" s="376">
        <f>VLOOKUP(D22,รายได้ที่เกิดขึ้นในจังหวัด!D22:CL98,87,FALSE)</f>
        <v>27.25</v>
      </c>
      <c r="DI22" s="377">
        <f t="shared" si="52"/>
        <v>39.294595696714325</v>
      </c>
      <c r="DJ22" s="376">
        <f t="shared" si="53"/>
        <v>1041.0945956967144</v>
      </c>
      <c r="DK22" s="378">
        <f t="shared" si="54"/>
        <v>13814.377501347193</v>
      </c>
      <c r="DL22" s="379">
        <f t="shared" si="55"/>
        <v>8.5450820213215231</v>
      </c>
    </row>
    <row r="23" spans="1:116" ht="41.1" hidden="1" customHeight="1">
      <c r="A23" s="300">
        <v>13</v>
      </c>
      <c r="B23" s="300" t="s">
        <v>72</v>
      </c>
      <c r="C23" s="322" t="s">
        <v>73</v>
      </c>
      <c r="D23" s="303" t="str">
        <f t="shared" si="4"/>
        <v>จันทบุรี</v>
      </c>
      <c r="E23" s="264" t="s">
        <v>74</v>
      </c>
      <c r="F23" s="304">
        <v>4544.95</v>
      </c>
      <c r="G23" s="304">
        <v>4764.0488616949096</v>
      </c>
      <c r="H23" s="304">
        <v>5387.3973786410552</v>
      </c>
      <c r="I23" s="305">
        <v>5726.671325927302</v>
      </c>
      <c r="J23" s="306">
        <f t="shared" si="0"/>
        <v>4.8207100561042437E-2</v>
      </c>
      <c r="K23" s="306">
        <f t="shared" si="0"/>
        <v>0.13084427449058034</v>
      </c>
      <c r="L23" s="306">
        <f t="shared" si="0"/>
        <v>6.2975482118942369E-2</v>
      </c>
      <c r="M23" s="307">
        <f t="shared" si="1"/>
        <v>8.0675619056855052E-2</v>
      </c>
      <c r="N23" s="306">
        <f t="shared" si="2"/>
        <v>8.0675619056855052E-2</v>
      </c>
      <c r="O23" s="305">
        <v>0</v>
      </c>
      <c r="P23" s="306">
        <v>1.4999999999999999E-2</v>
      </c>
      <c r="Q23" s="305">
        <v>0</v>
      </c>
      <c r="R23" s="305">
        <v>0</v>
      </c>
      <c r="S23" s="305"/>
      <c r="T23" s="306">
        <f t="shared" si="3"/>
        <v>9.5675619056855052E-2</v>
      </c>
      <c r="U23" s="366">
        <f>รายได้ที่เกิดขึ้นในจังหวัด!U23</f>
        <v>966.06999999999994</v>
      </c>
      <c r="V23" s="366">
        <f>รายได้ที่เกิดขึ้นในจังหวัด!V23</f>
        <v>55.470000000000006</v>
      </c>
      <c r="W23" s="366">
        <f t="shared" si="5"/>
        <v>68.565022382105454</v>
      </c>
      <c r="X23" s="366">
        <f t="shared" si="6"/>
        <v>1034.6350223821055</v>
      </c>
      <c r="Y23" s="366">
        <f>รายได้ที่เกิดขึ้นในจังหวัด!X23</f>
        <v>1114.22</v>
      </c>
      <c r="Z23" s="366">
        <f>รายได้ที่เกิดขึ้นในจังหวัด!Y23</f>
        <v>87.189999999999984</v>
      </c>
      <c r="AA23" s="366">
        <f t="shared" si="7"/>
        <v>105.46713199141527</v>
      </c>
      <c r="AB23" s="366">
        <f t="shared" si="8"/>
        <v>1219.6871319914153</v>
      </c>
      <c r="AC23" s="366">
        <f>รายได้ที่เกิดขึ้นในจังหวัด!AA23</f>
        <v>1381.91</v>
      </c>
      <c r="AD23" s="366">
        <f>รายได้ที่เกิดขึ้นในจังหวัด!AB23</f>
        <v>124.52</v>
      </c>
      <c r="AE23" s="366">
        <f t="shared" si="9"/>
        <v>146.33234846974577</v>
      </c>
      <c r="AF23" s="366">
        <f t="shared" si="10"/>
        <v>1528.2423484697458</v>
      </c>
      <c r="AG23" s="366">
        <f>รายได้ที่เกิดขึ้นในจังหวัด!AD23</f>
        <v>881.83999999999992</v>
      </c>
      <c r="AH23" s="366">
        <f>รายได้ที่เกิดขึ้นในจังหวัด!AE23</f>
        <v>62.090000000000011</v>
      </c>
      <c r="AI23" s="366">
        <f t="shared" si="11"/>
        <v>102.74860933292749</v>
      </c>
      <c r="AJ23" s="366">
        <f t="shared" si="12"/>
        <v>984.58860933292738</v>
      </c>
      <c r="AK23" s="366">
        <f t="shared" si="13"/>
        <v>4767.1531121761936</v>
      </c>
      <c r="AL23" s="367"/>
      <c r="AM23" s="310">
        <f>VLOOKUP(D23,[2]รายได้!$B$6:$Y$83,21,FALSE)</f>
        <v>1024.26</v>
      </c>
      <c r="AN23" s="310">
        <f>VLOOKUP(D23,[2]รายได้!$B$6:$Y$83,24,FALSE)</f>
        <v>58.010000000000005</v>
      </c>
      <c r="AO23" s="310">
        <f t="shared" si="14"/>
        <v>73.197426222354153</v>
      </c>
      <c r="AP23" s="310">
        <f t="shared" si="15"/>
        <v>1097.4574262223541</v>
      </c>
      <c r="AQ23" s="309">
        <f>VLOOKUP(D23,[3]Revenue_59!$A$4:$C$85,3,FALSE)</f>
        <v>1346.2199999999998</v>
      </c>
      <c r="AR23" s="309">
        <f>VLOOKUP(D23,[3]Revenue_59!$A$4:$F$86,6,FALSE)</f>
        <v>92.36999999999999</v>
      </c>
      <c r="AS23" s="309">
        <f t="shared" si="16"/>
        <v>121.53197925254587</v>
      </c>
      <c r="AT23" s="309">
        <f t="shared" si="17"/>
        <v>1467.7519792525457</v>
      </c>
      <c r="AU23" s="310">
        <f>VLOOKUP(D23,[3]Revenue_59!$A$4:$L$86,9,FALSE)</f>
        <v>1573.68</v>
      </c>
      <c r="AV23" s="310">
        <f>VLOOKUP(D23,[3]Revenue_59!$A$4:$L$86,12,FALSE)</f>
        <v>136.61999999999998</v>
      </c>
      <c r="AW23" s="310">
        <f t="shared" si="18"/>
        <v>194.76487665177814</v>
      </c>
      <c r="AX23" s="310">
        <f t="shared" si="19"/>
        <v>1768.4448766517783</v>
      </c>
      <c r="AY23" s="309">
        <f>VLOOKUP(D23,[3]Revenue_59!$A$4:$R$86,15,FALSE)</f>
        <v>939.69</v>
      </c>
      <c r="AZ23" s="309">
        <f>VLOOKUP(D23,[3]Revenue_59!$A$4:$R$86,18,FALSE)</f>
        <v>69.13</v>
      </c>
      <c r="BA23" s="309">
        <f t="shared" si="20"/>
        <v>121.68660851377606</v>
      </c>
      <c r="BB23" s="309">
        <f t="shared" si="21"/>
        <v>1061.3766085137761</v>
      </c>
      <c r="BC23" s="368">
        <f t="shared" si="22"/>
        <v>5395.0308906404534</v>
      </c>
      <c r="BD23" s="369">
        <f t="shared" si="23"/>
        <v>13.170916974756766</v>
      </c>
      <c r="BE23" s="370">
        <f>VLOOKUP(D23,[3]Revenue_59!$A$4:$X$85,21,FALSE)</f>
        <v>1037.0899999999999</v>
      </c>
      <c r="BF23" s="370">
        <f>VLOOKUP(D23,[3]Revenue_59!$A$4:$X$85,24,FALSE)</f>
        <v>68.55</v>
      </c>
      <c r="BG23" s="371">
        <f t="shared" si="24"/>
        <v>80.983863347304961</v>
      </c>
      <c r="BH23" s="370">
        <f t="shared" si="25"/>
        <v>1118.073863347305</v>
      </c>
      <c r="BI23" s="372">
        <f>VLOOKUP(D23,[3]Revenue_59!$A$4:$F$86,2,FALSE)</f>
        <v>1447.3899999999999</v>
      </c>
      <c r="BJ23" s="372">
        <f>VLOOKUP(D23,[3]Revenue_59!$A$4:$F$86,5,FALSE)</f>
        <v>96.16</v>
      </c>
      <c r="BK23" s="373">
        <f t="shared" si="26"/>
        <v>119.68488749453921</v>
      </c>
      <c r="BL23" s="372">
        <f t="shared" si="27"/>
        <v>1567.0748874945391</v>
      </c>
      <c r="BM23" s="370">
        <f>VLOOKUP(D23,[3]Revenue_59!$A$4:$K$85,8,FALSE)</f>
        <v>1685.6399999999999</v>
      </c>
      <c r="BN23" s="370">
        <f>VLOOKUP(D23,[3]Revenue_59!$A$4:$K$85,11,FALSE)</f>
        <v>149.15</v>
      </c>
      <c r="BO23" s="371">
        <f t="shared" si="28"/>
        <v>190.46145566201213</v>
      </c>
      <c r="BP23" s="370">
        <f t="shared" si="29"/>
        <v>1876.1014556620121</v>
      </c>
      <c r="BQ23" s="372">
        <f>VLOOKUP(D23,[3]Revenue_59!$A$4:$Q$85,14,FALSE)</f>
        <v>1071.7099999999998</v>
      </c>
      <c r="BR23" s="372">
        <f>VLOOKUP(D23,[3]Revenue_59!$A$4:$Q$85,17,FALSE)</f>
        <v>74.339999999999989</v>
      </c>
      <c r="BS23" s="373">
        <f t="shared" si="30"/>
        <v>122.06377989227983</v>
      </c>
      <c r="BT23" s="372">
        <f t="shared" si="31"/>
        <v>1193.7737798922797</v>
      </c>
      <c r="BU23" s="316">
        <f t="shared" si="32"/>
        <v>5755.023986396136</v>
      </c>
      <c r="BV23" s="317">
        <f t="shared" si="33"/>
        <v>6.6726790458274312</v>
      </c>
      <c r="BW23" s="374">
        <f>VLOOKUP(D23,[4]รายได้ผู้เยียมเยือนชาวไทย!$C$6:$G$82,3,FALSE)</f>
        <v>1106.9899999999998</v>
      </c>
      <c r="BX23" s="374">
        <f>VLOOKUP(D23,[4]รายได้ผู้เยียมเยือนชาวต่างชาติ!$C$6:$G$82,3,FALSE)</f>
        <v>69.610000000000014</v>
      </c>
      <c r="BY23" s="375">
        <f t="shared" si="34"/>
        <v>76.802804188900154</v>
      </c>
      <c r="BZ23" s="374">
        <f t="shared" si="35"/>
        <v>1183.7928041888999</v>
      </c>
      <c r="CA23" s="376">
        <f>VLOOKUP(D23,[4]รายได้ผู้เยียมเยือนชาวไทย!$C$6:$N$82,6,FALSE)</f>
        <v>557.66</v>
      </c>
      <c r="CB23" s="376">
        <f>VLOOKUP(D23,[4]รายได้ผู้เยียมเยือนชาวต่างชาติ!$C$6:$N$82,6,FALSE)</f>
        <v>37.83</v>
      </c>
      <c r="CC23" s="377">
        <f t="shared" si="36"/>
        <v>53.387058150089047</v>
      </c>
      <c r="CD23" s="376">
        <f t="shared" si="37"/>
        <v>611.04705815008901</v>
      </c>
      <c r="CE23" s="374">
        <f>VLOOKUP(D23,[4]รายได้ผู้เยียมเยือนชาวไทย!$C$6:$N$82,7,FALSE)</f>
        <v>471.5</v>
      </c>
      <c r="CF23" s="374">
        <f>VLOOKUP(D23,[4]รายได้ผู้เยียมเยือนชาวต่างชาติ!$C$6:$N$82,7,FALSE)</f>
        <v>33.44</v>
      </c>
      <c r="CG23" s="375">
        <f t="shared" si="38"/>
        <v>48.056923265566532</v>
      </c>
      <c r="CH23" s="374">
        <f t="shared" si="39"/>
        <v>519.55692326556652</v>
      </c>
      <c r="CI23" s="376">
        <f>VLOOKUP(D23,[4]รายได้ผู้เยียมเยือนชาวไทย!$C$6:$N$82,8,FALSE)</f>
        <v>518</v>
      </c>
      <c r="CJ23" s="376">
        <f>VLOOKUP(D23,[4]รายได้ผู้เยียมเยือนชาวต่างชาติ!$C$6:$N$82,8,FALSE)</f>
        <v>30.82</v>
      </c>
      <c r="CK23" s="377">
        <f t="shared" si="40"/>
        <v>39.749852021478816</v>
      </c>
      <c r="CL23" s="376">
        <f t="shared" si="41"/>
        <v>557.74985202147877</v>
      </c>
      <c r="CM23" s="374">
        <f>VLOOKUP(D23,[4]รายได้ผู้เยียมเยือนชาวไทย!$C$6:$N$82,9,FALSE)</f>
        <v>608.11</v>
      </c>
      <c r="CN23" s="374">
        <f>VLOOKUP(D23,[4]รายได้ผู้เยียมเยือนชาวต่างชาติ!$C$6:$N$82,9,FALSE)</f>
        <v>54.22</v>
      </c>
      <c r="CO23" s="375">
        <f t="shared" si="42"/>
        <v>62.08582589556616</v>
      </c>
      <c r="CP23" s="374">
        <f t="shared" si="43"/>
        <v>670.19582589556614</v>
      </c>
      <c r="CQ23" s="376">
        <f>VLOOKUP(D23,[4]รายได้ผู้เยียมเยือนชาวไทย!$C$6:$N$82,10,FALSE)</f>
        <v>635.12</v>
      </c>
      <c r="CR23" s="376">
        <f>VLOOKUP(D23,[4]รายได้ผู้เยียมเยือนชาวต่างชาติ!$C$6:$N$82,10,FALSE)</f>
        <v>48.69</v>
      </c>
      <c r="CS23" s="377">
        <f t="shared" si="44"/>
        <v>57.460970042579902</v>
      </c>
      <c r="CT23" s="376">
        <f t="shared" si="45"/>
        <v>692.58097004257991</v>
      </c>
      <c r="CU23" s="374">
        <f>VLOOKUP(D23,[4]รายได้ผู้เยียมเยือนชาวไทย!$C$6:$N$82,11,FALSE)</f>
        <v>590.25</v>
      </c>
      <c r="CV23" s="374">
        <f>VLOOKUP(D23,[4]รายได้ผู้เยียมเยือนชาวต่างชาติ!$C$6:$N$82,11,FALSE)</f>
        <v>59.38</v>
      </c>
      <c r="CW23" s="375">
        <f t="shared" si="46"/>
        <v>71.918160792116666</v>
      </c>
      <c r="CX23" s="374">
        <f t="shared" si="47"/>
        <v>662.16816079211662</v>
      </c>
      <c r="CY23" s="376">
        <f>VLOOKUP(D23,[4]รายได้ผู้เยียมเยือนชาวไทย!$C$6:$N$82,12,FALSE)</f>
        <v>402.42</v>
      </c>
      <c r="CZ23" s="376">
        <f>VLOOKUP(D23,[4]รายได้ผู้เยียมเยือนชาวต่างชาติ!$C$6:$N$82,12,FALSE)</f>
        <v>28.25</v>
      </c>
      <c r="DA23" s="377">
        <f t="shared" si="48"/>
        <v>44.410964766623565</v>
      </c>
      <c r="DB23" s="376">
        <f t="shared" si="49"/>
        <v>446.83096476662359</v>
      </c>
      <c r="DC23" s="374">
        <f>VLOOKUP(D23,รายได้ที่เกิดขึ้นในจังหวัด!D23:CI99,83,FALSE)</f>
        <v>393.45</v>
      </c>
      <c r="DD23" s="374">
        <f>VLOOKUP(D23,รายได้ที่เกิดขึ้นในจังหวัด!D23:CI99,84,FALSE)</f>
        <v>24.73</v>
      </c>
      <c r="DE23" s="375">
        <f t="shared" si="50"/>
        <v>40.337871019225361</v>
      </c>
      <c r="DF23" s="374">
        <f t="shared" si="51"/>
        <v>433.78787101922535</v>
      </c>
      <c r="DG23" s="376">
        <f>VLOOKUP(D23,รายได้ที่เกิดขึ้นในจังหวัด!D23:CL99,86,FALSE)</f>
        <v>386</v>
      </c>
      <c r="DH23" s="376">
        <f>VLOOKUP(D23,รายได้ที่เกิดขึ้นในจังหวัด!D23:CL99,87,FALSE)</f>
        <v>28.91</v>
      </c>
      <c r="DI23" s="377">
        <f t="shared" si="52"/>
        <v>41.688321526312336</v>
      </c>
      <c r="DJ23" s="376">
        <f t="shared" si="53"/>
        <v>427.68832152631234</v>
      </c>
      <c r="DK23" s="378">
        <f t="shared" si="54"/>
        <v>6205.3987516684583</v>
      </c>
      <c r="DL23" s="379">
        <f t="shared" si="55"/>
        <v>7.8257669531339742</v>
      </c>
    </row>
    <row r="24" spans="1:116" ht="41.1" hidden="1" customHeight="1">
      <c r="A24" s="300">
        <v>14</v>
      </c>
      <c r="B24" s="300" t="s">
        <v>75</v>
      </c>
      <c r="C24" s="322" t="s">
        <v>76</v>
      </c>
      <c r="D24" s="303" t="str">
        <f t="shared" si="4"/>
        <v>ฉะเชิงเทรา</v>
      </c>
      <c r="E24" s="264" t="s">
        <v>77</v>
      </c>
      <c r="F24" s="304">
        <v>3693.06</v>
      </c>
      <c r="G24" s="304">
        <v>3726.7549200481885</v>
      </c>
      <c r="H24" s="304">
        <v>3938.7273936566021</v>
      </c>
      <c r="I24" s="305">
        <v>4132.6569879801609</v>
      </c>
      <c r="J24" s="306">
        <f t="shared" si="0"/>
        <v>9.1238485289133076E-3</v>
      </c>
      <c r="K24" s="306">
        <f t="shared" si="0"/>
        <v>5.6878565442578841E-2</v>
      </c>
      <c r="L24" s="306">
        <f t="shared" si="0"/>
        <v>4.9236612474345458E-2</v>
      </c>
      <c r="M24" s="307">
        <f t="shared" si="1"/>
        <v>3.8413008815279204E-2</v>
      </c>
      <c r="N24" s="306">
        <f t="shared" si="2"/>
        <v>3.8413008815279204E-2</v>
      </c>
      <c r="O24" s="305">
        <v>0</v>
      </c>
      <c r="P24" s="305">
        <v>0</v>
      </c>
      <c r="Q24" s="305">
        <v>0</v>
      </c>
      <c r="R24" s="306">
        <v>1.4999999999999999E-2</v>
      </c>
      <c r="S24" s="305"/>
      <c r="T24" s="306">
        <f t="shared" si="3"/>
        <v>5.3413008815279203E-2</v>
      </c>
      <c r="U24" s="366">
        <f>รายได้ที่เกิดขึ้นในจังหวัด!U24</f>
        <v>1121.9000000000001</v>
      </c>
      <c r="V24" s="366">
        <f>รายได้ที่เกิดขึ้นในจังหวัด!V24</f>
        <v>17.009999999999998</v>
      </c>
      <c r="W24" s="366">
        <f t="shared" si="5"/>
        <v>21.025618004680247</v>
      </c>
      <c r="X24" s="366">
        <f t="shared" si="6"/>
        <v>1142.9256180046802</v>
      </c>
      <c r="Y24" s="366">
        <f>รายได้ที่เกิดขึ้นในจังหวัด!X24</f>
        <v>623.36</v>
      </c>
      <c r="Z24" s="366">
        <f>รายได้ที่เกิดขึ้นในจังหวัด!Y24</f>
        <v>8.84</v>
      </c>
      <c r="AA24" s="366">
        <f t="shared" si="7"/>
        <v>10.693077724556844</v>
      </c>
      <c r="AB24" s="366">
        <f t="shared" si="8"/>
        <v>634.05307772455683</v>
      </c>
      <c r="AC24" s="366">
        <f>รายได้ที่เกิดขึ้นในจังหวัด!AA24</f>
        <v>1114.7399999999998</v>
      </c>
      <c r="AD24" s="366">
        <f>รายได้ที่เกิดขึ้นในจังหวัด!AB24</f>
        <v>7.04</v>
      </c>
      <c r="AE24" s="366">
        <f t="shared" si="9"/>
        <v>8.2732069806216675</v>
      </c>
      <c r="AF24" s="366">
        <f t="shared" si="10"/>
        <v>1123.0132069806214</v>
      </c>
      <c r="AG24" s="366">
        <f>รายได้ที่เกิดขึ้นในจังหวัด!AD24</f>
        <v>843.21</v>
      </c>
      <c r="AH24" s="366">
        <f>รายได้ที่เกิดขึ้นในจังหวัด!AE24</f>
        <v>11.480000000000002</v>
      </c>
      <c r="AI24" s="366">
        <f t="shared" si="11"/>
        <v>18.997488084103839</v>
      </c>
      <c r="AJ24" s="366">
        <f t="shared" si="12"/>
        <v>862.20748808410383</v>
      </c>
      <c r="AK24" s="366">
        <f t="shared" si="13"/>
        <v>3762.1993907939623</v>
      </c>
      <c r="AL24" s="367"/>
      <c r="AM24" s="310">
        <f>VLOOKUP(D24,[2]รายได้!$B$6:$Y$83,21,FALSE)</f>
        <v>1154.6200000000001</v>
      </c>
      <c r="AN24" s="310">
        <f>VLOOKUP(D24,[2]รายได้!$B$6:$Y$83,24,FALSE)</f>
        <v>18.329999999999995</v>
      </c>
      <c r="AO24" s="310">
        <f t="shared" si="14"/>
        <v>23.128922990100861</v>
      </c>
      <c r="AP24" s="310">
        <f t="shared" si="15"/>
        <v>1177.7489229901009</v>
      </c>
      <c r="AQ24" s="309">
        <f>VLOOKUP(D24,[3]Revenue_59!$A$4:$C$85,3,FALSE)</f>
        <v>650.89</v>
      </c>
      <c r="AR24" s="309">
        <f>VLOOKUP(D24,[3]Revenue_59!$A$4:$F$86,6,FALSE)</f>
        <v>9.17</v>
      </c>
      <c r="AS24" s="309">
        <f t="shared" si="16"/>
        <v>12.065045466556736</v>
      </c>
      <c r="AT24" s="309">
        <f t="shared" si="17"/>
        <v>662.95504546655673</v>
      </c>
      <c r="AU24" s="310">
        <f>VLOOKUP(D24,[3]Revenue_59!$A$4:$L$86,9,FALSE)</f>
        <v>1139.8499999999999</v>
      </c>
      <c r="AV24" s="310">
        <f>VLOOKUP(D24,[3]Revenue_59!$A$4:$L$86,12,FALSE)</f>
        <v>7.1800000000000006</v>
      </c>
      <c r="AW24" s="310">
        <f t="shared" si="18"/>
        <v>10.23577671175353</v>
      </c>
      <c r="AX24" s="310">
        <f t="shared" si="19"/>
        <v>1150.0857767117534</v>
      </c>
      <c r="AY24" s="309">
        <f>VLOOKUP(D24,[3]Revenue_59!$A$4:$R$86,15,FALSE)</f>
        <v>926.69999999999982</v>
      </c>
      <c r="AZ24" s="309">
        <f>VLOOKUP(D24,[3]Revenue_59!$A$4:$R$86,18,FALSE)</f>
        <v>12.469999999999999</v>
      </c>
      <c r="BA24" s="309">
        <f t="shared" si="20"/>
        <v>21.95041238488048</v>
      </c>
      <c r="BB24" s="309">
        <f t="shared" si="21"/>
        <v>948.65041238488027</v>
      </c>
      <c r="BC24" s="368">
        <f t="shared" si="22"/>
        <v>3939.4401575532916</v>
      </c>
      <c r="BD24" s="369">
        <f t="shared" si="23"/>
        <v>4.7110944516400277</v>
      </c>
      <c r="BE24" s="370">
        <f>VLOOKUP(D24,[3]Revenue_59!$A$4:$X$85,21,FALSE)</f>
        <v>1219.29</v>
      </c>
      <c r="BF24" s="370">
        <f>VLOOKUP(D24,[3]Revenue_59!$A$4:$X$85,24,FALSE)</f>
        <v>18.78</v>
      </c>
      <c r="BG24" s="371">
        <f t="shared" si="24"/>
        <v>22.186388820749634</v>
      </c>
      <c r="BH24" s="370">
        <f t="shared" si="25"/>
        <v>1241.4763888207497</v>
      </c>
      <c r="BI24" s="372">
        <f>VLOOKUP(D24,[3]Revenue_59!$A$4:$F$86,2,FALSE)</f>
        <v>662.34</v>
      </c>
      <c r="BJ24" s="372">
        <f>VLOOKUP(D24,[3]Revenue_59!$A$4:$F$86,5,FALSE)</f>
        <v>9.81</v>
      </c>
      <c r="BK24" s="373">
        <f t="shared" si="26"/>
        <v>12.209949524973272</v>
      </c>
      <c r="BL24" s="372">
        <f t="shared" si="27"/>
        <v>674.54994952497327</v>
      </c>
      <c r="BM24" s="370">
        <f>VLOOKUP(D24,[3]Revenue_59!$A$4:$K$85,8,FALSE)</f>
        <v>1204.23</v>
      </c>
      <c r="BN24" s="370">
        <f>VLOOKUP(D24,[3]Revenue_59!$A$4:$K$85,11,FALSE)</f>
        <v>7.26</v>
      </c>
      <c r="BO24" s="371">
        <f t="shared" si="28"/>
        <v>9.270869380531062</v>
      </c>
      <c r="BP24" s="370">
        <f t="shared" si="29"/>
        <v>1213.5008693805312</v>
      </c>
      <c r="BQ24" s="372">
        <f>VLOOKUP(D24,[3]Revenue_59!$A$4:$Q$85,14,FALSE)</f>
        <v>1023.67</v>
      </c>
      <c r="BR24" s="372">
        <f>VLOOKUP(D24,[3]Revenue_59!$A$4:$Q$85,17,FALSE)</f>
        <v>13.51</v>
      </c>
      <c r="BS24" s="373">
        <f t="shared" si="30"/>
        <v>22.182965648973646</v>
      </c>
      <c r="BT24" s="372">
        <f t="shared" si="31"/>
        <v>1045.8529656489736</v>
      </c>
      <c r="BU24" s="316">
        <f t="shared" si="32"/>
        <v>4175.380173375228</v>
      </c>
      <c r="BV24" s="317">
        <f t="shared" si="33"/>
        <v>5.9891762886550381</v>
      </c>
      <c r="BW24" s="374">
        <f>VLOOKUP(D24,[4]รายได้ผู้เยียมเยือนชาวไทย!$C$6:$G$82,3,FALSE)</f>
        <v>1300.49</v>
      </c>
      <c r="BX24" s="374">
        <f>VLOOKUP(D24,[4]รายได้ผู้เยียมเยือนชาวต่างชาติ!$C$6:$G$82,3,FALSE)</f>
        <v>19.099999999999998</v>
      </c>
      <c r="BY24" s="375">
        <f t="shared" si="34"/>
        <v>21.073603792673357</v>
      </c>
      <c r="BZ24" s="374">
        <f t="shared" si="35"/>
        <v>1321.5636037926733</v>
      </c>
      <c r="CA24" s="376">
        <f>VLOOKUP(D24,[4]รายได้ผู้เยียมเยือนชาวไทย!$C$6:$N$82,6,FALSE)</f>
        <v>249.04</v>
      </c>
      <c r="CB24" s="376">
        <f>VLOOKUP(D24,[4]รายได้ผู้เยียมเยือนชาวต่างชาติ!$C$6:$N$82,6,FALSE)</f>
        <v>3.97</v>
      </c>
      <c r="CC24" s="377">
        <f t="shared" si="36"/>
        <v>5.6026069483439995</v>
      </c>
      <c r="CD24" s="376">
        <f t="shared" si="37"/>
        <v>254.642606948344</v>
      </c>
      <c r="CE24" s="374">
        <f>VLOOKUP(D24,[4]รายได้ผู้เยียมเยือนชาวไทย!$C$6:$N$82,7,FALSE)</f>
        <v>236.36</v>
      </c>
      <c r="CF24" s="374">
        <f>VLOOKUP(D24,[4]รายได้ผู้เยียมเยือนชาวต่างชาติ!$C$6:$N$82,7,FALSE)</f>
        <v>3.78</v>
      </c>
      <c r="CG24" s="375">
        <f t="shared" si="38"/>
        <v>5.4322718284641596</v>
      </c>
      <c r="CH24" s="374">
        <f t="shared" si="39"/>
        <v>241.79227182846418</v>
      </c>
      <c r="CI24" s="376">
        <f>VLOOKUP(D24,[4]รายได้ผู้เยียมเยือนชาวไทย!$C$6:$N$82,8,FALSE)</f>
        <v>235.35</v>
      </c>
      <c r="CJ24" s="376">
        <f>VLOOKUP(D24,[4]รายได้ผู้เยียมเยือนชาวต่างชาติ!$C$6:$N$82,8,FALSE)</f>
        <v>2.97</v>
      </c>
      <c r="CK24" s="377">
        <f t="shared" si="40"/>
        <v>3.8305340851327738</v>
      </c>
      <c r="CL24" s="376">
        <f t="shared" si="41"/>
        <v>239.18053408513276</v>
      </c>
      <c r="CM24" s="374">
        <f>VLOOKUP(D24,[4]รายได้ผู้เยียมเยือนชาวไทย!$C$6:$N$82,9,FALSE)</f>
        <v>426.83</v>
      </c>
      <c r="CN24" s="374">
        <f>VLOOKUP(D24,[4]รายได้ผู้เยียมเยือนชาวต่างชาติ!$C$6:$N$82,9,FALSE)</f>
        <v>2.86</v>
      </c>
      <c r="CO24" s="375">
        <f t="shared" si="42"/>
        <v>3.2749070833884031</v>
      </c>
      <c r="CP24" s="374">
        <f t="shared" si="43"/>
        <v>430.10490708338841</v>
      </c>
      <c r="CQ24" s="376">
        <f>VLOOKUP(D24,[4]รายได้ผู้เยียมเยือนชาวไทย!$C$6:$N$82,10,FALSE)</f>
        <v>425.93</v>
      </c>
      <c r="CR24" s="376">
        <f>VLOOKUP(D24,[4]รายได้ผู้เยียมเยือนชาวต่างชาติ!$C$6:$N$82,10,FALSE)</f>
        <v>2.37</v>
      </c>
      <c r="CS24" s="377">
        <f t="shared" si="44"/>
        <v>2.7969295338039508</v>
      </c>
      <c r="CT24" s="376">
        <f t="shared" si="45"/>
        <v>428.72692953380397</v>
      </c>
      <c r="CU24" s="374">
        <f>VLOOKUP(D24,[4]รายได้ผู้เยียมเยือนชาวไทย!$C$6:$N$82,11,FALSE)</f>
        <v>438.27</v>
      </c>
      <c r="CV24" s="374">
        <f>VLOOKUP(D24,[4]รายได้ผู้เยียมเยือนชาวต่างชาติ!$C$6:$N$82,11,FALSE)</f>
        <v>2.7</v>
      </c>
      <c r="CW24" s="375">
        <f t="shared" si="46"/>
        <v>3.2701083553168577</v>
      </c>
      <c r="CX24" s="374">
        <f t="shared" si="47"/>
        <v>441.54010835531682</v>
      </c>
      <c r="CY24" s="376">
        <f>VLOOKUP(D24,[4]รายได้ผู้เยียมเยือนชาวไทย!$C$6:$N$82,12,FALSE)</f>
        <v>385.37</v>
      </c>
      <c r="CZ24" s="376">
        <f>VLOOKUP(D24,[4]รายได้ผู้เยียมเยือนชาวต่างชาติ!$C$6:$N$82,12,FALSE)</f>
        <v>5.13</v>
      </c>
      <c r="DA24" s="377">
        <f t="shared" si="48"/>
        <v>8.0647167877089867</v>
      </c>
      <c r="DB24" s="376">
        <f t="shared" si="49"/>
        <v>393.43471678770896</v>
      </c>
      <c r="DC24" s="374">
        <f>VLOOKUP(D24,รายได้ที่เกิดขึ้นในจังหวัด!D24:CI100,83,FALSE)</f>
        <v>373.68</v>
      </c>
      <c r="DD24" s="374">
        <f>VLOOKUP(D24,รายได้ที่เกิดขึ้นในจังหวัด!D24:CI100,84,FALSE)</f>
        <v>4.9000000000000004</v>
      </c>
      <c r="DE24" s="375">
        <f t="shared" si="50"/>
        <v>7.9925421752609891</v>
      </c>
      <c r="DF24" s="374">
        <f t="shared" si="51"/>
        <v>381.67254217526101</v>
      </c>
      <c r="DG24" s="376">
        <f>VLOOKUP(D24,รายได้ที่เกิดขึ้นในจังหวัด!D24:CL100,86,FALSE)</f>
        <v>360.5</v>
      </c>
      <c r="DH24" s="376">
        <f>VLOOKUP(D24,รายได้ที่เกิดขึ้นในจังหวัด!D24:CL100,87,FALSE)</f>
        <v>4.78</v>
      </c>
      <c r="DI24" s="377">
        <f t="shared" si="52"/>
        <v>6.8927767864328251</v>
      </c>
      <c r="DJ24" s="376">
        <f t="shared" si="53"/>
        <v>367.39277678643282</v>
      </c>
      <c r="DK24" s="378">
        <f t="shared" si="54"/>
        <v>4500.0509973765265</v>
      </c>
      <c r="DL24" s="379">
        <f t="shared" si="55"/>
        <v>7.7758386187585478</v>
      </c>
    </row>
    <row r="25" spans="1:116" ht="41.1" hidden="1" customHeight="1">
      <c r="A25" s="300">
        <v>15</v>
      </c>
      <c r="B25" s="300" t="s">
        <v>78</v>
      </c>
      <c r="C25" s="322" t="s">
        <v>79</v>
      </c>
      <c r="D25" s="303" t="str">
        <f t="shared" si="4"/>
        <v>ชลบุรี</v>
      </c>
      <c r="E25" s="264" t="s">
        <v>74</v>
      </c>
      <c r="F25" s="304">
        <v>109415.85</v>
      </c>
      <c r="G25" s="304">
        <v>128907.21727934778</v>
      </c>
      <c r="H25" s="304">
        <v>167466.9002819187</v>
      </c>
      <c r="I25" s="305">
        <v>238903.95146799943</v>
      </c>
      <c r="J25" s="306">
        <f t="shared" si="0"/>
        <v>0.17814025371413533</v>
      </c>
      <c r="K25" s="306">
        <f t="shared" si="0"/>
        <v>0.29912741750533905</v>
      </c>
      <c r="L25" s="306">
        <f t="shared" si="0"/>
        <v>0.42657415325548809</v>
      </c>
      <c r="M25" s="307">
        <f t="shared" si="1"/>
        <v>0.30128060815832081</v>
      </c>
      <c r="N25" s="306">
        <f t="shared" si="2"/>
        <v>0.1</v>
      </c>
      <c r="O25" s="306">
        <v>1.4999999999999999E-2</v>
      </c>
      <c r="P25" s="305">
        <v>0</v>
      </c>
      <c r="Q25" s="305">
        <v>0</v>
      </c>
      <c r="R25" s="306">
        <v>1.4999999999999999E-2</v>
      </c>
      <c r="S25" s="324">
        <v>1.4999999999999999E-2</v>
      </c>
      <c r="T25" s="306">
        <f t="shared" si="3"/>
        <v>0.115</v>
      </c>
      <c r="U25" s="366">
        <f>รายได้ที่เกิดขึ้นในจังหวัด!U25</f>
        <v>8335.4499999999989</v>
      </c>
      <c r="V25" s="366">
        <f>รายได้ที่เกิดขึ้นในจังหวัด!V25</f>
        <v>25494.160000000003</v>
      </c>
      <c r="W25" s="366">
        <f t="shared" si="5"/>
        <v>31512.66722576127</v>
      </c>
      <c r="X25" s="366">
        <f t="shared" si="6"/>
        <v>39848.117225761271</v>
      </c>
      <c r="Y25" s="366">
        <f>รายได้ที่เกิดขึ้นในจังหวัด!X25</f>
        <v>4306.18</v>
      </c>
      <c r="Z25" s="366">
        <f>รายได้ที่เกิดขึ้นในจังหวัด!Y25</f>
        <v>24414.639999999999</v>
      </c>
      <c r="AA25" s="366">
        <f t="shared" si="7"/>
        <v>29532.538816411143</v>
      </c>
      <c r="AB25" s="366">
        <f t="shared" si="8"/>
        <v>33838.718816411143</v>
      </c>
      <c r="AC25" s="366">
        <f>รายได้ที่เกิดขึ้นในจังหวัด!AA25</f>
        <v>6089.82</v>
      </c>
      <c r="AD25" s="366">
        <f>รายได้ที่เกิดขึ้นในจังหวัด!AB25</f>
        <v>19913.349999999999</v>
      </c>
      <c r="AE25" s="366">
        <f t="shared" si="9"/>
        <v>23401.600316415126</v>
      </c>
      <c r="AF25" s="366">
        <f t="shared" si="10"/>
        <v>29491.420316415126</v>
      </c>
      <c r="AG25" s="366">
        <f>รายได้ที่เกิดขึ้นในจังหวัด!AD25</f>
        <v>4600.79</v>
      </c>
      <c r="AH25" s="366">
        <f>รายได้ที่เกิดขึ้นในจังหวัด!AE25</f>
        <v>12765.88</v>
      </c>
      <c r="AI25" s="366">
        <f t="shared" si="11"/>
        <v>21125.40532953828</v>
      </c>
      <c r="AJ25" s="366">
        <f t="shared" si="12"/>
        <v>25726.195329538281</v>
      </c>
      <c r="AK25" s="366">
        <f t="shared" si="13"/>
        <v>128904.45168812583</v>
      </c>
      <c r="AL25" s="367"/>
      <c r="AM25" s="310">
        <f>VLOOKUP(D25,[2]รายได้!$B$6:$Y$83,21,FALSE)</f>
        <v>8317.08</v>
      </c>
      <c r="AN25" s="310">
        <f>VLOOKUP(D25,[2]รายได้!$B$6:$Y$83,24,FALSE)</f>
        <v>27684.36</v>
      </c>
      <c r="AO25" s="310">
        <f t="shared" si="14"/>
        <v>34932.320265697155</v>
      </c>
      <c r="AP25" s="310">
        <f t="shared" si="15"/>
        <v>43249.400265697157</v>
      </c>
      <c r="AQ25" s="309">
        <f>VLOOKUP(D25,[3]Revenue_59!$A$4:$C$85,3,FALSE)</f>
        <v>4865.3500000000004</v>
      </c>
      <c r="AR25" s="309">
        <f>VLOOKUP(D25,[3]Revenue_59!$A$4:$F$86,6,FALSE)</f>
        <v>29853.97</v>
      </c>
      <c r="AS25" s="309">
        <f t="shared" si="16"/>
        <v>39279.11727450609</v>
      </c>
      <c r="AT25" s="309">
        <f t="shared" si="17"/>
        <v>44144.467274506089</v>
      </c>
      <c r="AU25" s="310">
        <f>VLOOKUP(D25,[3]Revenue_59!$A$4:$L$86,9,FALSE)</f>
        <v>7463.6</v>
      </c>
      <c r="AV25" s="310">
        <f>VLOOKUP(D25,[3]Revenue_59!$A$4:$L$86,12,FALSE)</f>
        <v>26679.63</v>
      </c>
      <c r="AW25" s="310">
        <f t="shared" si="18"/>
        <v>38034.364266323239</v>
      </c>
      <c r="AX25" s="310">
        <f t="shared" si="19"/>
        <v>45497.964266323237</v>
      </c>
      <c r="AY25" s="309">
        <f>VLOOKUP(D25,[3]Revenue_59!$A$4:$R$86,15,FALSE)</f>
        <v>5281.7800000000007</v>
      </c>
      <c r="AZ25" s="309">
        <f>VLOOKUP(D25,[3]Revenue_59!$A$4:$R$86,18,FALSE)</f>
        <v>15884.470000000001</v>
      </c>
      <c r="BA25" s="309">
        <f t="shared" si="20"/>
        <v>27960.75918326082</v>
      </c>
      <c r="BB25" s="309">
        <f t="shared" si="21"/>
        <v>33242.539183260822</v>
      </c>
      <c r="BC25" s="368">
        <f t="shared" si="22"/>
        <v>166134.37098978728</v>
      </c>
      <c r="BD25" s="369">
        <f t="shared" si="23"/>
        <v>28.881794859758841</v>
      </c>
      <c r="BE25" s="370">
        <f>VLOOKUP(D25,[3]Revenue_59!$A$4:$X$85,21,FALSE)</f>
        <v>8900.1500000000015</v>
      </c>
      <c r="BF25" s="370">
        <f>VLOOKUP(D25,[3]Revenue_59!$A$4:$X$85,24,FALSE)</f>
        <v>35009.349999999991</v>
      </c>
      <c r="BG25" s="371">
        <f t="shared" si="24"/>
        <v>41359.480908504316</v>
      </c>
      <c r="BH25" s="370">
        <f t="shared" si="25"/>
        <v>50259.630908504318</v>
      </c>
      <c r="BI25" s="372">
        <f>VLOOKUP(D25,[3]Revenue_59!$A$4:$F$86,2,FALSE)</f>
        <v>9679.619999999999</v>
      </c>
      <c r="BJ25" s="372">
        <f>VLOOKUP(D25,[3]Revenue_59!$A$4:$F$86,5,FALSE)</f>
        <v>48807.709999999992</v>
      </c>
      <c r="BK25" s="373">
        <f t="shared" si="26"/>
        <v>60748.183030533444</v>
      </c>
      <c r="BL25" s="372">
        <f t="shared" si="27"/>
        <v>70427.80303053344</v>
      </c>
      <c r="BM25" s="370">
        <f>VLOOKUP(D25,[3]Revenue_59!$A$4:$K$85,8,FALSE)</f>
        <v>11426.51</v>
      </c>
      <c r="BN25" s="370">
        <f>VLOOKUP(D25,[3]Revenue_59!$A$4:$K$85,11,FALSE)</f>
        <v>42221.98</v>
      </c>
      <c r="BO25" s="371">
        <f t="shared" si="28"/>
        <v>53916.592502396001</v>
      </c>
      <c r="BP25" s="370">
        <f t="shared" si="29"/>
        <v>65343.102502396003</v>
      </c>
      <c r="BQ25" s="372">
        <f>VLOOKUP(D25,[3]Revenue_59!$A$4:$Q$85,14,FALSE)</f>
        <v>8733.94</v>
      </c>
      <c r="BR25" s="372">
        <f>VLOOKUP(D25,[3]Revenue_59!$A$4:$Q$85,17,FALSE)</f>
        <v>23009.16</v>
      </c>
      <c r="BS25" s="373">
        <f t="shared" si="30"/>
        <v>37780.266905384044</v>
      </c>
      <c r="BT25" s="372">
        <f t="shared" si="31"/>
        <v>46514.206905384046</v>
      </c>
      <c r="BU25" s="316">
        <f t="shared" si="32"/>
        <v>232544.74334681782</v>
      </c>
      <c r="BV25" s="317">
        <f t="shared" si="33"/>
        <v>39.97389099039173</v>
      </c>
      <c r="BW25" s="374">
        <f>VLOOKUP(D25,[4]รายได้ผู้เยียมเยือนชาวไทย!$C$6:$G$82,3,FALSE)</f>
        <v>14174.1</v>
      </c>
      <c r="BX25" s="374">
        <f>VLOOKUP(D25,[4]รายได้ผู้เยียมเยือนชาวต่างชาติ!$C$6:$G$82,3,FALSE)</f>
        <v>48218.860000000008</v>
      </c>
      <c r="BY25" s="375">
        <f t="shared" si="34"/>
        <v>53201.316804941671</v>
      </c>
      <c r="BZ25" s="374">
        <f t="shared" si="35"/>
        <v>67375.416804941677</v>
      </c>
      <c r="CA25" s="376">
        <f>VLOOKUP(D25,[4]รายได้ผู้เยียมเยือนชาวไทย!$C$6:$N$82,6,FALSE)</f>
        <v>3683.72</v>
      </c>
      <c r="CB25" s="376">
        <f>VLOOKUP(D25,[4]รายได้ผู้เยียมเยือนชาวต่างชาติ!$C$6:$N$82,6,FALSE)</f>
        <v>15845.39</v>
      </c>
      <c r="CC25" s="377">
        <f t="shared" si="36"/>
        <v>22361.5849151689</v>
      </c>
      <c r="CD25" s="376">
        <f t="shared" si="37"/>
        <v>26045.304915168901</v>
      </c>
      <c r="CE25" s="374">
        <f>VLOOKUP(D25,[4]รายได้ผู้เยียมเยือนชาวไทย!$C$6:$N$82,7,FALSE)</f>
        <v>3478.41</v>
      </c>
      <c r="CF25" s="374">
        <f>VLOOKUP(D25,[4]รายได้ผู้เยียมเยือนชาวต่างชาติ!$C$6:$N$82,7,FALSE)</f>
        <v>17794.23</v>
      </c>
      <c r="CG25" s="375">
        <f t="shared" si="38"/>
        <v>25572.247179421112</v>
      </c>
      <c r="CH25" s="374">
        <f t="shared" si="39"/>
        <v>29050.657179421112</v>
      </c>
      <c r="CI25" s="376">
        <f>VLOOKUP(D25,[4]รายได้ผู้เยียมเยือนชาวไทย!$C$6:$N$82,8,FALSE)</f>
        <v>3318.62</v>
      </c>
      <c r="CJ25" s="376">
        <f>VLOOKUP(D25,[4]รายได้ผู้เยียมเยือนชาวต่างชาติ!$C$6:$N$82,8,FALSE)</f>
        <v>14916.85</v>
      </c>
      <c r="CK25" s="377">
        <f t="shared" si="40"/>
        <v>19238.889686132261</v>
      </c>
      <c r="CL25" s="376">
        <f t="shared" si="41"/>
        <v>22557.50968613226</v>
      </c>
      <c r="CM25" s="374">
        <f>VLOOKUP(D25,[4]รายได้ผู้เยียมเยือนชาวไทย!$C$6:$N$82,9,FALSE)</f>
        <v>3518.13</v>
      </c>
      <c r="CN25" s="374">
        <f>VLOOKUP(D25,[4]รายได้ผู้เยียมเยือนชาวต่างชาติ!$C$6:$N$82,9,FALSE)</f>
        <v>19020.39</v>
      </c>
      <c r="CO25" s="375">
        <f t="shared" si="42"/>
        <v>21779.723755178304</v>
      </c>
      <c r="CP25" s="374">
        <f t="shared" si="43"/>
        <v>25297.853755178305</v>
      </c>
      <c r="CQ25" s="376">
        <f>VLOOKUP(D25,[4]รายได้ผู้เยียมเยือนชาวไทย!$C$6:$N$82,10,FALSE)</f>
        <v>4435.47</v>
      </c>
      <c r="CR25" s="376">
        <f>VLOOKUP(D25,[4]รายได้ผู้เยียมเยือนชาวต่างชาติ!$C$6:$N$82,10,FALSE)</f>
        <v>15658.52</v>
      </c>
      <c r="CS25" s="377">
        <f t="shared" si="44"/>
        <v>18479.230820109638</v>
      </c>
      <c r="CT25" s="376">
        <f t="shared" si="45"/>
        <v>22914.70082010964</v>
      </c>
      <c r="CU25" s="374">
        <f>VLOOKUP(D25,[4]รายได้ผู้เยียมเยือนชาวไทย!$C$6:$N$82,11,FALSE)</f>
        <v>4630.63</v>
      </c>
      <c r="CV25" s="374">
        <f>VLOOKUP(D25,[4]รายได้ผู้เยียมเยือนชาวต่างชาติ!$C$6:$N$82,11,FALSE)</f>
        <v>14052.43</v>
      </c>
      <c r="CW25" s="375">
        <f t="shared" si="46"/>
        <v>17019.618057594547</v>
      </c>
      <c r="CX25" s="374">
        <f t="shared" si="47"/>
        <v>21650.248057594548</v>
      </c>
      <c r="CY25" s="376">
        <f>VLOOKUP(D25,[4]รายได้ผู้เยียมเยือนชาวไทย!$C$6:$N$82,12,FALSE)</f>
        <v>3054.95</v>
      </c>
      <c r="CZ25" s="376">
        <f>VLOOKUP(D25,[4]รายได้ผู้เยียมเยือนชาวต่างชาติ!$C$6:$N$82,12,FALSE)</f>
        <v>9494.61</v>
      </c>
      <c r="DA25" s="377">
        <f t="shared" si="48"/>
        <v>14926.187263109092</v>
      </c>
      <c r="DB25" s="376">
        <f t="shared" si="49"/>
        <v>17981.137263109093</v>
      </c>
      <c r="DC25" s="374">
        <f>VLOOKUP(D25,รายได้ที่เกิดขึ้นในจังหวัด!D25:CI101,83,FALSE)</f>
        <v>3342.53</v>
      </c>
      <c r="DD25" s="374">
        <f>VLOOKUP(D25,รายได้ที่เกิดขึ้นในจังหวัด!D25:CI101,84,FALSE)</f>
        <v>9568.18</v>
      </c>
      <c r="DE25" s="375">
        <f t="shared" si="50"/>
        <v>15606.955549079326</v>
      </c>
      <c r="DF25" s="374">
        <f t="shared" si="51"/>
        <v>18949.485549079327</v>
      </c>
      <c r="DG25" s="376">
        <f>VLOOKUP(D25,รายได้ที่เกิดขึ้นในจังหวัด!D25:CL101,86,FALSE)</f>
        <v>3210.61</v>
      </c>
      <c r="DH25" s="376">
        <f>VLOOKUP(D25,รายได้ที่เกิดขึ้นในจังหวัด!D25:CL101,87,FALSE)</f>
        <v>8996.7199999999993</v>
      </c>
      <c r="DI25" s="377">
        <f t="shared" si="52"/>
        <v>12973.301834735548</v>
      </c>
      <c r="DJ25" s="376">
        <f t="shared" si="53"/>
        <v>16183.911834735549</v>
      </c>
      <c r="DK25" s="378">
        <f t="shared" si="54"/>
        <v>268006.22586547042</v>
      </c>
      <c r="DL25" s="379">
        <f t="shared" si="55"/>
        <v>15.249315898646332</v>
      </c>
    </row>
    <row r="26" spans="1:116" ht="41.1" hidden="1" customHeight="1">
      <c r="A26" s="300">
        <v>16</v>
      </c>
      <c r="B26" s="300" t="s">
        <v>80</v>
      </c>
      <c r="C26" s="322" t="s">
        <v>81</v>
      </c>
      <c r="D26" s="303" t="str">
        <f t="shared" si="4"/>
        <v>ชัยนาท</v>
      </c>
      <c r="E26" s="264" t="s">
        <v>82</v>
      </c>
      <c r="F26" s="304">
        <v>548.65</v>
      </c>
      <c r="G26" s="304">
        <v>701.9474016822553</v>
      </c>
      <c r="H26" s="304">
        <v>966.83914594022099</v>
      </c>
      <c r="I26" s="305">
        <v>1076.3541603055378</v>
      </c>
      <c r="J26" s="306">
        <f t="shared" ref="J26:L57" si="56">(G26-F26)/F26</f>
        <v>0.27940836905541844</v>
      </c>
      <c r="K26" s="306">
        <f t="shared" si="56"/>
        <v>0.37736694177247204</v>
      </c>
      <c r="L26" s="306">
        <f t="shared" si="56"/>
        <v>0.11327118355227214</v>
      </c>
      <c r="M26" s="307">
        <f t="shared" si="1"/>
        <v>0.25668216479338751</v>
      </c>
      <c r="N26" s="306">
        <f t="shared" si="2"/>
        <v>0.1</v>
      </c>
      <c r="O26" s="305">
        <v>0</v>
      </c>
      <c r="P26" s="305">
        <v>0</v>
      </c>
      <c r="Q26" s="305">
        <v>0</v>
      </c>
      <c r="R26" s="305">
        <v>0</v>
      </c>
      <c r="S26" s="305"/>
      <c r="T26" s="306">
        <f t="shared" si="3"/>
        <v>0.1</v>
      </c>
      <c r="U26" s="366">
        <f>รายได้ที่เกิดขึ้นในจังหวัด!U26</f>
        <v>198.93</v>
      </c>
      <c r="V26" s="366">
        <f>รายได้ที่เกิดขึ้นในจังหวัด!V26</f>
        <v>1.1300000000000001</v>
      </c>
      <c r="W26" s="366">
        <f t="shared" si="5"/>
        <v>1.3967635711515984</v>
      </c>
      <c r="X26" s="366">
        <f t="shared" si="6"/>
        <v>200.32676357115162</v>
      </c>
      <c r="Y26" s="366">
        <f>รายได้ที่เกิดขึ้นในจังหวัด!X26</f>
        <v>144.91</v>
      </c>
      <c r="Z26" s="366">
        <f>รายได้ที่เกิดขึ้นในจังหวัด!Y26</f>
        <v>1.1800000000000002</v>
      </c>
      <c r="AA26" s="366">
        <f t="shared" si="7"/>
        <v>1.4273565288435608</v>
      </c>
      <c r="AB26" s="366">
        <f t="shared" si="8"/>
        <v>146.33735652884357</v>
      </c>
      <c r="AC26" s="366">
        <f>รายได้ที่เกิดขึ้นในจังหวัด!AA26</f>
        <v>174.94</v>
      </c>
      <c r="AD26" s="366">
        <f>รายได้ที่เกิดขึ้นในจังหวัด!AB26</f>
        <v>0.84000000000000008</v>
      </c>
      <c r="AE26" s="366">
        <f t="shared" si="9"/>
        <v>0.98714401473326729</v>
      </c>
      <c r="AF26" s="366">
        <f t="shared" si="10"/>
        <v>175.92714401473327</v>
      </c>
      <c r="AG26" s="366">
        <f>รายได้ที่เกิดขึ้นในจังหวัด!AD26</f>
        <v>146.54</v>
      </c>
      <c r="AH26" s="366">
        <f>รายได้ที่เกิดขึ้นในจังหวัด!AE26</f>
        <v>1.1100000000000001</v>
      </c>
      <c r="AI26" s="366">
        <f t="shared" si="11"/>
        <v>1.8368651370518521</v>
      </c>
      <c r="AJ26" s="366">
        <f t="shared" si="12"/>
        <v>148.37686513705185</v>
      </c>
      <c r="AK26" s="366">
        <f t="shared" si="13"/>
        <v>670.96812925178028</v>
      </c>
      <c r="AL26" s="367"/>
      <c r="AM26" s="310">
        <f>VLOOKUP(D26,[2]รายได้!$B$6:$Y$83,21,FALSE)</f>
        <v>213.56</v>
      </c>
      <c r="AN26" s="310">
        <f>VLOOKUP(D26,[2]รายได้!$B$6:$Y$83,24,FALSE)</f>
        <v>1.27</v>
      </c>
      <c r="AO26" s="310">
        <f t="shared" si="14"/>
        <v>1.6024949371210095</v>
      </c>
      <c r="AP26" s="310">
        <f t="shared" si="15"/>
        <v>215.16249493712101</v>
      </c>
      <c r="AQ26" s="309">
        <f>VLOOKUP(D26,[3]Revenue_59!$A$4:$C$85,3,FALSE)</f>
        <v>217.04999999999998</v>
      </c>
      <c r="AR26" s="309">
        <f>VLOOKUP(D26,[3]Revenue_59!$A$4:$F$86,6,FALSE)</f>
        <v>1.57</v>
      </c>
      <c r="AS26" s="309">
        <f t="shared" si="16"/>
        <v>2.0656620918750352</v>
      </c>
      <c r="AT26" s="309">
        <f t="shared" si="17"/>
        <v>219.11566209187501</v>
      </c>
      <c r="AU26" s="310">
        <f>VLOOKUP(D26,[3]Revenue_59!$A$4:$L$86,9,FALSE)</f>
        <v>289.66000000000003</v>
      </c>
      <c r="AV26" s="310">
        <f>VLOOKUP(D26,[3]Revenue_59!$A$4:$L$86,12,FALSE)</f>
        <v>1.35</v>
      </c>
      <c r="AW26" s="310">
        <f t="shared" si="18"/>
        <v>1.9245541171124327</v>
      </c>
      <c r="AX26" s="310">
        <f t="shared" si="19"/>
        <v>291.58455411711248</v>
      </c>
      <c r="AY26" s="309">
        <f>VLOOKUP(D26,[3]Revenue_59!$A$4:$R$86,15,FALSE)</f>
        <v>238.33999999999997</v>
      </c>
      <c r="AZ26" s="309">
        <f>VLOOKUP(D26,[3]Revenue_59!$A$4:$R$86,18,FALSE)</f>
        <v>1.6300000000000001</v>
      </c>
      <c r="BA26" s="309">
        <f t="shared" si="20"/>
        <v>2.8692199027550269</v>
      </c>
      <c r="BB26" s="309">
        <f t="shared" si="21"/>
        <v>241.209219902755</v>
      </c>
      <c r="BC26" s="368">
        <f t="shared" si="22"/>
        <v>967.07193104886346</v>
      </c>
      <c r="BD26" s="369">
        <f t="shared" si="23"/>
        <v>44.130829600994424</v>
      </c>
      <c r="BE26" s="370">
        <f>VLOOKUP(D26,[3]Revenue_59!$A$4:$X$85,21,FALSE)</f>
        <v>272.01</v>
      </c>
      <c r="BF26" s="370">
        <f>VLOOKUP(D26,[3]Revenue_59!$A$4:$X$85,24,FALSE)</f>
        <v>1.65</v>
      </c>
      <c r="BG26" s="371">
        <f t="shared" si="24"/>
        <v>1.9492833628454149</v>
      </c>
      <c r="BH26" s="370">
        <f t="shared" si="25"/>
        <v>273.95928336284538</v>
      </c>
      <c r="BI26" s="372">
        <f>VLOOKUP(D26,[3]Revenue_59!$A$4:$F$86,2,FALSE)</f>
        <v>232.85</v>
      </c>
      <c r="BJ26" s="372">
        <f>VLOOKUP(D26,[3]Revenue_59!$A$4:$F$86,5,FALSE)</f>
        <v>1.64</v>
      </c>
      <c r="BK26" s="373">
        <f t="shared" si="26"/>
        <v>2.0412148033594457</v>
      </c>
      <c r="BL26" s="372">
        <f t="shared" si="27"/>
        <v>234.89121480335945</v>
      </c>
      <c r="BM26" s="370">
        <f>VLOOKUP(D26,[3]Revenue_59!$A$4:$K$85,8,FALSE)</f>
        <v>317.12</v>
      </c>
      <c r="BN26" s="370">
        <f>VLOOKUP(D26,[3]Revenue_59!$A$4:$K$85,11,FALSE)</f>
        <v>1.4300000000000002</v>
      </c>
      <c r="BO26" s="371">
        <f t="shared" si="28"/>
        <v>1.8260803325288459</v>
      </c>
      <c r="BP26" s="370">
        <f t="shared" si="29"/>
        <v>318.94608033252882</v>
      </c>
      <c r="BQ26" s="372">
        <f>VLOOKUP(D26,[3]Revenue_59!$A$4:$Q$85,14,FALSE)</f>
        <v>261.20999999999998</v>
      </c>
      <c r="BR26" s="372">
        <f>VLOOKUP(D26,[3]Revenue_59!$A$4:$Q$85,17,FALSE)</f>
        <v>1.7899999999999998</v>
      </c>
      <c r="BS26" s="373">
        <f t="shared" si="30"/>
        <v>2.9391198010113118</v>
      </c>
      <c r="BT26" s="372">
        <f t="shared" si="31"/>
        <v>264.1491198010113</v>
      </c>
      <c r="BU26" s="316">
        <f t="shared" si="32"/>
        <v>1091.9456982997449</v>
      </c>
      <c r="BV26" s="317">
        <f t="shared" si="33"/>
        <v>12.912562472519109</v>
      </c>
      <c r="BW26" s="374">
        <f>VLOOKUP(D26,[4]รายได้ผู้เยียมเยือนชาวไทย!$C$6:$G$82,3,FALSE)</f>
        <v>290.11</v>
      </c>
      <c r="BX26" s="374">
        <f>VLOOKUP(D26,[4]รายได้ผู้เยียมเยือนชาวต่างชาติ!$C$6:$G$82,3,FALSE)</f>
        <v>1.71</v>
      </c>
      <c r="BY26" s="375">
        <f t="shared" si="34"/>
        <v>1.8866943709670914</v>
      </c>
      <c r="BZ26" s="374">
        <f t="shared" si="35"/>
        <v>291.99669437096708</v>
      </c>
      <c r="CA26" s="376">
        <f>VLOOKUP(D26,[4]รายได้ผู้เยียมเยือนชาวไทย!$C$6:$N$82,6,FALSE)</f>
        <v>80.180000000000007</v>
      </c>
      <c r="CB26" s="376">
        <f>VLOOKUP(D26,[4]รายได้ผู้เยียมเยือนชาวต่างชาติ!$C$6:$N$82,6,FALSE)</f>
        <v>0.69</v>
      </c>
      <c r="CC26" s="377">
        <f t="shared" si="36"/>
        <v>0.973752844926287</v>
      </c>
      <c r="CD26" s="376">
        <f t="shared" si="37"/>
        <v>81.153752844926288</v>
      </c>
      <c r="CE26" s="374">
        <f>VLOOKUP(D26,[4]รายได้ผู้เยียมเยือนชาวไทย!$C$6:$N$82,7,FALSE)</f>
        <v>78.599999999999994</v>
      </c>
      <c r="CF26" s="374">
        <f>VLOOKUP(D26,[4]รายได้ผู้เยียมเยือนชาวต่างชาติ!$C$6:$N$82,7,FALSE)</f>
        <v>0.59</v>
      </c>
      <c r="CG26" s="375">
        <f t="shared" si="38"/>
        <v>0.84789428010419421</v>
      </c>
      <c r="CH26" s="374">
        <f t="shared" si="39"/>
        <v>79.447894280104194</v>
      </c>
      <c r="CI26" s="376">
        <f>VLOOKUP(D26,[4]รายได้ผู้เยียมเยือนชาวไทย!$C$6:$N$82,8,FALSE)</f>
        <v>85.71</v>
      </c>
      <c r="CJ26" s="376">
        <f>VLOOKUP(D26,[4]รายได้ผู้เยียมเยือนชาวต่างชาติ!$C$6:$N$82,8,FALSE)</f>
        <v>0.46</v>
      </c>
      <c r="CK26" s="377">
        <f t="shared" si="40"/>
        <v>0.59328137345490761</v>
      </c>
      <c r="CL26" s="376">
        <f t="shared" si="41"/>
        <v>86.303281373454908</v>
      </c>
      <c r="CM26" s="374">
        <f>VLOOKUP(D26,[4]รายได้ผู้เยียมเยือนชาวไทย!$C$6:$N$82,9,FALSE)</f>
        <v>114.4</v>
      </c>
      <c r="CN26" s="374">
        <f>VLOOKUP(D26,[4]รายได้ผู้เยียมเยือนชาวต่างชาติ!$C$6:$N$82,9,FALSE)</f>
        <v>0.72</v>
      </c>
      <c r="CO26" s="375">
        <f t="shared" si="42"/>
        <v>0.82445213288099661</v>
      </c>
      <c r="CP26" s="374">
        <f t="shared" si="43"/>
        <v>115.224452132881</v>
      </c>
      <c r="CQ26" s="376">
        <f>VLOOKUP(D26,[4]รายได้ผู้เยียมเยือนชาวไทย!$C$6:$N$82,10,FALSE)</f>
        <v>114.39</v>
      </c>
      <c r="CR26" s="376">
        <f>VLOOKUP(D26,[4]รายได้ผู้เยียมเยือนชาวต่างชาติ!$C$6:$N$82,10,FALSE)</f>
        <v>0.38</v>
      </c>
      <c r="CS26" s="377">
        <f t="shared" si="44"/>
        <v>0.44845283664367147</v>
      </c>
      <c r="CT26" s="376">
        <f t="shared" si="45"/>
        <v>114.83845283664367</v>
      </c>
      <c r="CU26" s="374">
        <f>VLOOKUP(D26,[4]รายได้ผู้เยียมเยือนชาวไทย!$C$6:$N$82,11,FALSE)</f>
        <v>107.74</v>
      </c>
      <c r="CV26" s="374">
        <f>VLOOKUP(D26,[4]รายได้ผู้เยียมเยือนชาวต่างชาติ!$C$6:$N$82,11,FALSE)</f>
        <v>0.51</v>
      </c>
      <c r="CW26" s="375">
        <f t="shared" si="46"/>
        <v>0.61768713378207307</v>
      </c>
      <c r="CX26" s="374">
        <f t="shared" si="47"/>
        <v>108.35768713378206</v>
      </c>
      <c r="CY26" s="376">
        <f>VLOOKUP(D26,[4]รายได้ผู้เยียมเยือนชาวไทย!$C$6:$N$82,12,FALSE)</f>
        <v>99.47</v>
      </c>
      <c r="CZ26" s="376">
        <f>VLOOKUP(D26,[4]รายได้ผู้เยียมเยือนชาวต่างชาติ!$C$6:$N$82,12,FALSE)</f>
        <v>0.74</v>
      </c>
      <c r="DA26" s="377">
        <f t="shared" si="48"/>
        <v>1.1633314664531484</v>
      </c>
      <c r="DB26" s="376">
        <f t="shared" si="49"/>
        <v>100.63333146645314</v>
      </c>
      <c r="DC26" s="374">
        <f>VLOOKUP(D26,รายได้ที่เกิดขึ้นในจังหวัด!D26:CI102,83,FALSE)</f>
        <v>90.1</v>
      </c>
      <c r="DD26" s="374">
        <f>VLOOKUP(D26,รายได้ที่เกิดขึ้นในจังหวัด!D26:CI102,84,FALSE)</f>
        <v>0.6</v>
      </c>
      <c r="DE26" s="375">
        <f t="shared" si="50"/>
        <v>0.97867863370542718</v>
      </c>
      <c r="DF26" s="374">
        <f t="shared" si="51"/>
        <v>91.078678633705422</v>
      </c>
      <c r="DG26" s="376">
        <f>VLOOKUP(D26,รายได้ที่เกิดขึ้นในจังหวัด!D26:CL102,86,FALSE)</f>
        <v>89.31</v>
      </c>
      <c r="DH26" s="376">
        <f>VLOOKUP(D26,รายได้ที่เกิดขึ้นในจังหวัด!D26:CL102,87,FALSE)</f>
        <v>0.6</v>
      </c>
      <c r="DI26" s="377">
        <f t="shared" si="52"/>
        <v>0.86520210708361811</v>
      </c>
      <c r="DJ26" s="376">
        <f t="shared" si="53"/>
        <v>90.175202107083621</v>
      </c>
      <c r="DK26" s="378">
        <f t="shared" si="54"/>
        <v>1159.2094271800013</v>
      </c>
      <c r="DL26" s="379">
        <f t="shared" si="55"/>
        <v>6.1599884486006875</v>
      </c>
    </row>
    <row r="27" spans="1:116" ht="41.1" hidden="1" customHeight="1">
      <c r="A27" s="300">
        <v>17</v>
      </c>
      <c r="B27" s="300" t="s">
        <v>83</v>
      </c>
      <c r="C27" s="322" t="s">
        <v>84</v>
      </c>
      <c r="D27" s="303" t="str">
        <f t="shared" si="4"/>
        <v>ชัยภูมิ</v>
      </c>
      <c r="E27" s="264" t="s">
        <v>85</v>
      </c>
      <c r="F27" s="304">
        <v>1210.8200000000002</v>
      </c>
      <c r="G27" s="304">
        <v>1275.0201537581595</v>
      </c>
      <c r="H27" s="304">
        <v>1413.8219708958807</v>
      </c>
      <c r="I27" s="305">
        <v>1606.5487168973571</v>
      </c>
      <c r="J27" s="306">
        <f t="shared" si="56"/>
        <v>5.3022046016880563E-2</v>
      </c>
      <c r="K27" s="306">
        <f t="shared" si="56"/>
        <v>0.10886244952960056</v>
      </c>
      <c r="L27" s="306">
        <f t="shared" si="56"/>
        <v>0.13631613454086683</v>
      </c>
      <c r="M27" s="307">
        <f t="shared" si="1"/>
        <v>9.940021002911599E-2</v>
      </c>
      <c r="N27" s="306">
        <f t="shared" si="2"/>
        <v>9.940021002911599E-2</v>
      </c>
      <c r="O27" s="305">
        <v>0</v>
      </c>
      <c r="P27" s="305">
        <v>0</v>
      </c>
      <c r="Q27" s="306">
        <v>1.4999999999999999E-2</v>
      </c>
      <c r="R27" s="306">
        <v>1.4999999999999999E-2</v>
      </c>
      <c r="S27" s="324">
        <v>1.4999999999999999E-2</v>
      </c>
      <c r="T27" s="306">
        <f t="shared" si="3"/>
        <v>0.114400210029116</v>
      </c>
      <c r="U27" s="366">
        <f>รายได้ที่เกิดขึ้นในจังหวัด!U27</f>
        <v>330.66999999999996</v>
      </c>
      <c r="V27" s="366">
        <f>รายได้ที่เกิดขึ้นในจังหวัด!V27</f>
        <v>3.7900000000000005</v>
      </c>
      <c r="W27" s="366">
        <f t="shared" si="5"/>
        <v>4.6847202961633254</v>
      </c>
      <c r="X27" s="366">
        <f t="shared" si="6"/>
        <v>335.35472029616329</v>
      </c>
      <c r="Y27" s="366">
        <f>รายได้ที่เกิดขึ้นในจังหวัด!X27</f>
        <v>225.45</v>
      </c>
      <c r="Z27" s="366">
        <f>รายได้ที่เกิดขึ้นในจังหวัด!Y27</f>
        <v>2.8800000000000003</v>
      </c>
      <c r="AA27" s="366">
        <f t="shared" si="7"/>
        <v>3.4837176297198771</v>
      </c>
      <c r="AB27" s="366">
        <f t="shared" si="8"/>
        <v>228.93371762971987</v>
      </c>
      <c r="AC27" s="366">
        <f>รายได้ที่เกิดขึ้นในจังหวัด!AA27</f>
        <v>321.18999999999994</v>
      </c>
      <c r="AD27" s="366">
        <f>รายได้ที่เกิดขึ้นในจังหวัด!AB27</f>
        <v>4.46</v>
      </c>
      <c r="AE27" s="366">
        <f t="shared" si="9"/>
        <v>5.2412646496552044</v>
      </c>
      <c r="AF27" s="366">
        <f t="shared" si="10"/>
        <v>326.43126464965513</v>
      </c>
      <c r="AG27" s="366">
        <f>รายได้ที่เกิดขึ้นในจังหวัด!AD27</f>
        <v>388.44</v>
      </c>
      <c r="AH27" s="366">
        <f>รายได้ที่เกิดขึ้นในจังหวัด!AE27</f>
        <v>3.4400000000000004</v>
      </c>
      <c r="AI27" s="366">
        <f t="shared" si="11"/>
        <v>5.6926270914039385</v>
      </c>
      <c r="AJ27" s="366">
        <f t="shared" si="12"/>
        <v>394.13262709140395</v>
      </c>
      <c r="AK27" s="366">
        <f t="shared" si="13"/>
        <v>1284.8523296669423</v>
      </c>
      <c r="AL27" s="367"/>
      <c r="AM27" s="310">
        <f>VLOOKUP(D27,[2]รายได้!$B$6:$Y$83,21,FALSE)</f>
        <v>348.54</v>
      </c>
      <c r="AN27" s="310">
        <f>VLOOKUP(D27,[2]รายได้!$B$6:$Y$83,24,FALSE)</f>
        <v>3.97</v>
      </c>
      <c r="AO27" s="310">
        <f t="shared" si="14"/>
        <v>5.0093739372995332</v>
      </c>
      <c r="AP27" s="310">
        <f t="shared" si="15"/>
        <v>353.54937393729955</v>
      </c>
      <c r="AQ27" s="309">
        <f>VLOOKUP(D27,[3]Revenue_59!$A$4:$C$85,3,FALSE)</f>
        <v>274.69</v>
      </c>
      <c r="AR27" s="309">
        <f>VLOOKUP(D27,[3]Revenue_59!$A$4:$F$86,6,FALSE)</f>
        <v>3.0699999999999994</v>
      </c>
      <c r="AS27" s="309">
        <f t="shared" si="16"/>
        <v>4.0392246000358965</v>
      </c>
      <c r="AT27" s="309">
        <f t="shared" si="17"/>
        <v>278.72922460003588</v>
      </c>
      <c r="AU27" s="310">
        <f>VLOOKUP(D27,[3]Revenue_59!$A$4:$L$86,9,FALSE)</f>
        <v>345.84000000000003</v>
      </c>
      <c r="AV27" s="310">
        <f>VLOOKUP(D27,[3]Revenue_59!$A$4:$L$86,12,FALSE)</f>
        <v>4.7</v>
      </c>
      <c r="AW27" s="310">
        <f t="shared" si="18"/>
        <v>6.7002995188358767</v>
      </c>
      <c r="AX27" s="310">
        <f t="shared" si="19"/>
        <v>352.54029951883592</v>
      </c>
      <c r="AY27" s="309">
        <f>VLOOKUP(D27,[3]Revenue_59!$A$4:$R$86,15,FALSE)</f>
        <v>422.84999999999997</v>
      </c>
      <c r="AZ27" s="309">
        <f>VLOOKUP(D27,[3]Revenue_59!$A$4:$R$86,18,FALSE)</f>
        <v>3.7500000000000004</v>
      </c>
      <c r="BA27" s="309">
        <f t="shared" si="20"/>
        <v>6.600966033945614</v>
      </c>
      <c r="BB27" s="309">
        <f t="shared" si="21"/>
        <v>429.45096603394558</v>
      </c>
      <c r="BC27" s="368">
        <f t="shared" si="22"/>
        <v>1414.2698640901169</v>
      </c>
      <c r="BD27" s="369">
        <f t="shared" si="23"/>
        <v>10.072560981130186</v>
      </c>
      <c r="BE27" s="370">
        <f>VLOOKUP(D27,[3]Revenue_59!$A$4:$X$85,21,FALSE)</f>
        <v>408.4</v>
      </c>
      <c r="BF27" s="370">
        <f>VLOOKUP(D27,[3]Revenue_59!$A$4:$X$85,24,FALSE)</f>
        <v>4.55</v>
      </c>
      <c r="BG27" s="371">
        <f t="shared" si="24"/>
        <v>5.3752965460282658</v>
      </c>
      <c r="BH27" s="370">
        <f t="shared" si="25"/>
        <v>413.77529654602824</v>
      </c>
      <c r="BI27" s="372">
        <f>VLOOKUP(D27,[3]Revenue_59!$A$4:$F$86,2,FALSE)</f>
        <v>317.58000000000004</v>
      </c>
      <c r="BJ27" s="372">
        <f>VLOOKUP(D27,[3]Revenue_59!$A$4:$F$86,5,FALSE)</f>
        <v>3.33</v>
      </c>
      <c r="BK27" s="373">
        <f t="shared" si="26"/>
        <v>4.144661765357899</v>
      </c>
      <c r="BL27" s="372">
        <f t="shared" si="27"/>
        <v>321.72466176535795</v>
      </c>
      <c r="BM27" s="370">
        <f>VLOOKUP(D27,[3]Revenue_59!$A$4:$K$85,8,FALSE)</f>
        <v>384.55</v>
      </c>
      <c r="BN27" s="370">
        <f>VLOOKUP(D27,[3]Revenue_59!$A$4:$K$85,11,FALSE)</f>
        <v>5.1100000000000003</v>
      </c>
      <c r="BO27" s="371">
        <f t="shared" si="28"/>
        <v>6.5253639854702117</v>
      </c>
      <c r="BP27" s="370">
        <f t="shared" si="29"/>
        <v>391.07536398547023</v>
      </c>
      <c r="BQ27" s="372">
        <f>VLOOKUP(D27,[3]Revenue_59!$A$4:$Q$85,14,FALSE)</f>
        <v>462.04</v>
      </c>
      <c r="BR27" s="372">
        <f>VLOOKUP(D27,[3]Revenue_59!$A$4:$Q$85,17,FALSE)</f>
        <v>3.9200000000000004</v>
      </c>
      <c r="BS27" s="373">
        <f t="shared" si="30"/>
        <v>6.4365081675778457</v>
      </c>
      <c r="BT27" s="372">
        <f t="shared" si="31"/>
        <v>468.47650816757789</v>
      </c>
      <c r="BU27" s="316">
        <f t="shared" si="32"/>
        <v>1595.0518304644343</v>
      </c>
      <c r="BV27" s="317">
        <f t="shared" si="33"/>
        <v>12.78270653745599</v>
      </c>
      <c r="BW27" s="374">
        <f>VLOOKUP(D27,[4]รายได้ผู้เยียมเยือนชาวไทย!$C$6:$G$82,3,FALSE)</f>
        <v>458.12000000000006</v>
      </c>
      <c r="BX27" s="374">
        <f>VLOOKUP(D27,[4]รายได้ผู้เยียมเยือนชาวต่างชาติ!$C$6:$G$82,3,FALSE)</f>
        <v>5.1499999999999995</v>
      </c>
      <c r="BY27" s="375">
        <f t="shared" si="34"/>
        <v>5.682149713731298</v>
      </c>
      <c r="BZ27" s="374">
        <f t="shared" si="35"/>
        <v>463.80214971373135</v>
      </c>
      <c r="CA27" s="376">
        <f>VLOOKUP(D27,[4]รายได้ผู้เยียมเยือนชาวไทย!$C$6:$N$82,6,FALSE)</f>
        <v>130.97</v>
      </c>
      <c r="CB27" s="376">
        <f>VLOOKUP(D27,[4]รายได้ผู้เยียมเยือนชาวต่างชาติ!$C$6:$N$82,6,FALSE)</f>
        <v>1.41</v>
      </c>
      <c r="CC27" s="377">
        <f t="shared" si="36"/>
        <v>1.9898427700667602</v>
      </c>
      <c r="CD27" s="376">
        <f t="shared" si="37"/>
        <v>132.95984277006676</v>
      </c>
      <c r="CE27" s="374">
        <f>VLOOKUP(D27,[4]รายได้ผู้เยียมเยือนชาวไทย!$C$6:$N$82,7,FALSE)</f>
        <v>102.52</v>
      </c>
      <c r="CF27" s="374">
        <f>VLOOKUP(D27,[4]รายได้ผู้เยียมเยือนชาวต่างชาติ!$C$6:$N$82,7,FALSE)</f>
        <v>1.21</v>
      </c>
      <c r="CG27" s="375">
        <f t="shared" si="38"/>
        <v>1.7389018286882627</v>
      </c>
      <c r="CH27" s="374">
        <f t="shared" si="39"/>
        <v>104.25890182868825</v>
      </c>
      <c r="CI27" s="376">
        <f>VLOOKUP(D27,[4]รายได้ผู้เยียมเยือนชาวไทย!$C$6:$N$82,8,FALSE)</f>
        <v>108.89</v>
      </c>
      <c r="CJ27" s="376">
        <f>VLOOKUP(D27,[4]รายได้ผู้เยียมเยือนชาวต่างชาติ!$C$6:$N$82,8,FALSE)</f>
        <v>0.97</v>
      </c>
      <c r="CK27" s="377">
        <f t="shared" si="40"/>
        <v>1.2510498527201315</v>
      </c>
      <c r="CL27" s="376">
        <f t="shared" si="41"/>
        <v>110.14104985272013</v>
      </c>
      <c r="CM27" s="374">
        <f>VLOOKUP(D27,[4]รายได้ผู้เยียมเยือนชาวไทย!$C$6:$N$82,9,FALSE)</f>
        <v>134.44999999999999</v>
      </c>
      <c r="CN27" s="374">
        <f>VLOOKUP(D27,[4]รายได้ผู้เยียมเยือนชาวต่างชาติ!$C$6:$N$82,9,FALSE)</f>
        <v>2.09</v>
      </c>
      <c r="CO27" s="375">
        <f t="shared" si="42"/>
        <v>2.393201330168448</v>
      </c>
      <c r="CP27" s="374">
        <f t="shared" si="43"/>
        <v>136.84320133016843</v>
      </c>
      <c r="CQ27" s="376">
        <f>VLOOKUP(D27,[4]รายได้ผู้เยียมเยือนชาวไทย!$C$6:$N$82,10,FALSE)</f>
        <v>138.57</v>
      </c>
      <c r="CR27" s="376">
        <f>VLOOKUP(D27,[4]รายได้ผู้เยียมเยือนชาวต่างชาติ!$C$6:$N$82,10,FALSE)</f>
        <v>1.56</v>
      </c>
      <c r="CS27" s="377">
        <f t="shared" si="44"/>
        <v>1.8410169083266512</v>
      </c>
      <c r="CT27" s="376">
        <f t="shared" si="45"/>
        <v>140.41101690832664</v>
      </c>
      <c r="CU27" s="374">
        <f>VLOOKUP(D27,[4]รายได้ผู้เยียมเยือนชาวไทย!$C$6:$N$82,11,FALSE)</f>
        <v>141.82</v>
      </c>
      <c r="CV27" s="374">
        <f>VLOOKUP(D27,[4]รายได้ผู้เยียมเยือนชาวต่างชาติ!$C$6:$N$82,11,FALSE)</f>
        <v>1.91</v>
      </c>
      <c r="CW27" s="375">
        <f t="shared" si="46"/>
        <v>2.3132988735759992</v>
      </c>
      <c r="CX27" s="374">
        <f t="shared" si="47"/>
        <v>144.133298873576</v>
      </c>
      <c r="CY27" s="376">
        <f>VLOOKUP(D27,[4]รายได้ผู้เยียมเยือนชาวไทย!$C$6:$N$82,12,FALSE)</f>
        <v>165.64</v>
      </c>
      <c r="CZ27" s="376">
        <f>VLOOKUP(D27,[4]รายได้ผู้เยียมเยือนชาวต่างชาติ!$C$6:$N$82,12,FALSE)</f>
        <v>1.23</v>
      </c>
      <c r="DA27" s="377">
        <f t="shared" si="48"/>
        <v>1.9336455455910437</v>
      </c>
      <c r="DB27" s="376">
        <f t="shared" si="49"/>
        <v>167.57364554559103</v>
      </c>
      <c r="DC27" s="374">
        <f>VLOOKUP(D27,รายได้ที่เกิดขึ้นในจังหวัด!D27:CI103,83,FALSE)</f>
        <v>159.25</v>
      </c>
      <c r="DD27" s="374">
        <f>VLOOKUP(D27,รายได้ที่เกิดขึ้นในจังหวัด!D27:CI103,84,FALSE)</f>
        <v>1.59</v>
      </c>
      <c r="DE27" s="375">
        <f t="shared" si="50"/>
        <v>2.593498379319382</v>
      </c>
      <c r="DF27" s="374">
        <f t="shared" si="51"/>
        <v>161.84349837931939</v>
      </c>
      <c r="DG27" s="376">
        <f>VLOOKUP(D27,รายได้ที่เกิดขึ้นในจังหวัด!D27:CL103,86,FALSE)</f>
        <v>169.65</v>
      </c>
      <c r="DH27" s="376">
        <f>VLOOKUP(D27,รายได้ที่เกิดขึ้นในจังหวัด!D27:CL103,87,FALSE)</f>
        <v>1.38</v>
      </c>
      <c r="DI27" s="377">
        <f t="shared" si="52"/>
        <v>1.9899648462923216</v>
      </c>
      <c r="DJ27" s="376">
        <f t="shared" si="53"/>
        <v>171.63996484629232</v>
      </c>
      <c r="DK27" s="378">
        <f t="shared" si="54"/>
        <v>1733.6065700484803</v>
      </c>
      <c r="DL27" s="379">
        <f t="shared" si="55"/>
        <v>8.6865352547009582</v>
      </c>
    </row>
    <row r="28" spans="1:116" ht="41.1" hidden="1" customHeight="1">
      <c r="A28" s="300">
        <v>18</v>
      </c>
      <c r="B28" s="300" t="s">
        <v>86</v>
      </c>
      <c r="C28" s="322" t="s">
        <v>87</v>
      </c>
      <c r="D28" s="303" t="str">
        <f t="shared" si="4"/>
        <v>ชุมพร</v>
      </c>
      <c r="E28" s="264" t="s">
        <v>88</v>
      </c>
      <c r="F28" s="304">
        <v>4778.0199999999995</v>
      </c>
      <c r="G28" s="304">
        <v>5225.4738469293998</v>
      </c>
      <c r="H28" s="304">
        <v>5904.7299274241477</v>
      </c>
      <c r="I28" s="305">
        <v>6444.9780057716225</v>
      </c>
      <c r="J28" s="306">
        <f t="shared" si="56"/>
        <v>9.3648382997434138E-2</v>
      </c>
      <c r="K28" s="306">
        <f t="shared" si="56"/>
        <v>0.12998937520161799</v>
      </c>
      <c r="L28" s="306">
        <f t="shared" si="56"/>
        <v>9.1494121659709868E-2</v>
      </c>
      <c r="M28" s="307">
        <f t="shared" si="1"/>
        <v>0.10504395995292067</v>
      </c>
      <c r="N28" s="306">
        <f t="shared" si="2"/>
        <v>0.1</v>
      </c>
      <c r="O28" s="305">
        <v>0</v>
      </c>
      <c r="P28" s="306">
        <v>1.4999999999999999E-2</v>
      </c>
      <c r="Q28" s="305">
        <v>0</v>
      </c>
      <c r="R28" s="305">
        <v>0</v>
      </c>
      <c r="S28" s="305"/>
      <c r="T28" s="306">
        <f t="shared" si="3"/>
        <v>0.115</v>
      </c>
      <c r="U28" s="366">
        <f>รายได้ที่เกิดขึ้นในจังหวัด!U28</f>
        <v>1027.55</v>
      </c>
      <c r="V28" s="366">
        <f>รายได้ที่เกิดขึ้นในจังหวัด!V28</f>
        <v>118.05000000000001</v>
      </c>
      <c r="W28" s="366">
        <f t="shared" si="5"/>
        <v>145.91853059685505</v>
      </c>
      <c r="X28" s="366">
        <f t="shared" si="6"/>
        <v>1173.4685305968551</v>
      </c>
      <c r="Y28" s="366">
        <f>รายได้ที่เกิดขึ้นในจังหวัด!X28</f>
        <v>938.74</v>
      </c>
      <c r="Z28" s="366">
        <f>รายได้ที่เกิดขึ้นในจังหวัด!Y28</f>
        <v>95.939999999999984</v>
      </c>
      <c r="AA28" s="366">
        <f t="shared" si="7"/>
        <v>116.05134354004338</v>
      </c>
      <c r="AB28" s="366">
        <f t="shared" si="8"/>
        <v>1054.7913435400433</v>
      </c>
      <c r="AC28" s="366">
        <f>รายได้ที่เกิดขึ้นในจังหวัด!AA28</f>
        <v>1315.88</v>
      </c>
      <c r="AD28" s="366">
        <f>รายได้ที่เกิดขึ้นในจังหวัด!AB28</f>
        <v>62.19</v>
      </c>
      <c r="AE28" s="366">
        <f t="shared" si="9"/>
        <v>73.083912233645108</v>
      </c>
      <c r="AF28" s="366">
        <f t="shared" si="10"/>
        <v>1388.9639122336453</v>
      </c>
      <c r="AG28" s="366">
        <f>รายได้ที่เกิดขึ้นในจังหวัด!AD28</f>
        <v>1362.73</v>
      </c>
      <c r="AH28" s="366">
        <f>รายได้ที่เกิดขึ้นในจังหวัด!AE28</f>
        <v>269.37999999999994</v>
      </c>
      <c r="AI28" s="366">
        <f t="shared" si="11"/>
        <v>445.77903659371873</v>
      </c>
      <c r="AJ28" s="366">
        <f t="shared" si="12"/>
        <v>1808.5090365937187</v>
      </c>
      <c r="AK28" s="366">
        <f t="shared" si="13"/>
        <v>5425.7328229642626</v>
      </c>
      <c r="AL28" s="367"/>
      <c r="AM28" s="310">
        <f>VLOOKUP(D28,[2]รายได้!$B$6:$Y$83,21,FALSE)</f>
        <v>1113.6099999999999</v>
      </c>
      <c r="AN28" s="310">
        <f>VLOOKUP(D28,[2]รายได้!$B$6:$Y$83,24,FALSE)</f>
        <v>122.44</v>
      </c>
      <c r="AO28" s="310">
        <f t="shared" si="14"/>
        <v>154.49565362291054</v>
      </c>
      <c r="AP28" s="310">
        <f t="shared" si="15"/>
        <v>1268.1056536229105</v>
      </c>
      <c r="AQ28" s="309">
        <f>VLOOKUP(D28,[3]Revenue_59!$A$4:$C$85,3,FALSE)</f>
        <v>1028.18</v>
      </c>
      <c r="AR28" s="309">
        <f>VLOOKUP(D28,[3]Revenue_59!$A$4:$F$86,6,FALSE)</f>
        <v>103.28</v>
      </c>
      <c r="AS28" s="309">
        <f t="shared" si="16"/>
        <v>135.88635722856921</v>
      </c>
      <c r="AT28" s="309">
        <f t="shared" si="17"/>
        <v>1164.0663572285694</v>
      </c>
      <c r="AU28" s="310">
        <f>VLOOKUP(D28,[3]Revenue_59!$A$4:$L$86,9,FALSE)</f>
        <v>1485.0800000000002</v>
      </c>
      <c r="AV28" s="310">
        <f>VLOOKUP(D28,[3]Revenue_59!$A$4:$L$86,12,FALSE)</f>
        <v>69.16</v>
      </c>
      <c r="AW28" s="310">
        <f t="shared" si="18"/>
        <v>98.594194621848757</v>
      </c>
      <c r="AX28" s="310">
        <f t="shared" si="19"/>
        <v>1583.674194621849</v>
      </c>
      <c r="AY28" s="309">
        <f>VLOOKUP(D28,[3]Revenue_59!$A$4:$R$86,15,FALSE)</f>
        <v>1446.9</v>
      </c>
      <c r="AZ28" s="309">
        <f>VLOOKUP(D28,[3]Revenue_59!$A$4:$R$86,18,FALSE)</f>
        <v>292.80999999999995</v>
      </c>
      <c r="BA28" s="309">
        <f t="shared" si="20"/>
        <v>515.42103050656385</v>
      </c>
      <c r="BB28" s="309">
        <f t="shared" si="21"/>
        <v>1962.3210305065641</v>
      </c>
      <c r="BC28" s="368">
        <f t="shared" si="22"/>
        <v>5978.1672359798931</v>
      </c>
      <c r="BD28" s="369">
        <f t="shared" si="23"/>
        <v>10.18174744391149</v>
      </c>
      <c r="BE28" s="370">
        <f>VLOOKUP(D28,[3]Revenue_59!$A$4:$X$85,21,FALSE)</f>
        <v>1308.6600000000001</v>
      </c>
      <c r="BF28" s="370">
        <f>VLOOKUP(D28,[3]Revenue_59!$A$4:$X$85,24,FALSE)</f>
        <v>146.47999999999999</v>
      </c>
      <c r="BG28" s="371">
        <f t="shared" si="24"/>
        <v>173.04910726642206</v>
      </c>
      <c r="BH28" s="370">
        <f t="shared" si="25"/>
        <v>1481.7091072664221</v>
      </c>
      <c r="BI28" s="372">
        <f>VLOOKUP(D28,[3]Revenue_59!$A$4:$F$86,2,FALSE)</f>
        <v>1097.8399999999999</v>
      </c>
      <c r="BJ28" s="372">
        <f>VLOOKUP(D28,[3]Revenue_59!$A$4:$F$86,5,FALSE)</f>
        <v>113.27999999999999</v>
      </c>
      <c r="BK28" s="373">
        <f t="shared" si="26"/>
        <v>140.99317861253536</v>
      </c>
      <c r="BL28" s="372">
        <f t="shared" si="27"/>
        <v>1238.8331786125352</v>
      </c>
      <c r="BM28" s="370">
        <f>VLOOKUP(D28,[3]Revenue_59!$A$4:$K$85,8,FALSE)</f>
        <v>1549.7399999999998</v>
      </c>
      <c r="BN28" s="370">
        <f>VLOOKUP(D28,[3]Revenue_59!$A$4:$K$85,11,FALSE)</f>
        <v>75.12</v>
      </c>
      <c r="BO28" s="371">
        <f t="shared" si="28"/>
        <v>95.926681524172665</v>
      </c>
      <c r="BP28" s="370">
        <f t="shared" si="29"/>
        <v>1645.6666815241724</v>
      </c>
      <c r="BQ28" s="372">
        <f>VLOOKUP(D28,[3]Revenue_59!$A$4:$Q$85,14,FALSE)</f>
        <v>1565.8100000000002</v>
      </c>
      <c r="BR28" s="372">
        <f>VLOOKUP(D28,[3]Revenue_59!$A$4:$Q$85,17,FALSE)</f>
        <v>311.69</v>
      </c>
      <c r="BS28" s="373">
        <f t="shared" si="30"/>
        <v>511.78449764090266</v>
      </c>
      <c r="BT28" s="372">
        <f t="shared" si="31"/>
        <v>2077.5944976409028</v>
      </c>
      <c r="BU28" s="316">
        <f t="shared" si="32"/>
        <v>6443.8034650440322</v>
      </c>
      <c r="BV28" s="317">
        <f t="shared" si="33"/>
        <v>7.7889461884184943</v>
      </c>
      <c r="BW28" s="374">
        <f>VLOOKUP(D28,[4]รายได้ผู้เยียมเยือนชาวไทย!$C$6:$G$82,3,FALSE)</f>
        <v>1372.21</v>
      </c>
      <c r="BX28" s="374">
        <f>VLOOKUP(D28,[4]รายได้ผู้เยียมเยือนชาวต่างชาติ!$C$6:$G$82,3,FALSE)</f>
        <v>154.18</v>
      </c>
      <c r="BY28" s="375">
        <f t="shared" si="34"/>
        <v>170.11142579865856</v>
      </c>
      <c r="BZ28" s="374">
        <f t="shared" si="35"/>
        <v>1542.3214257986585</v>
      </c>
      <c r="CA28" s="376">
        <f>VLOOKUP(D28,[4]รายได้ผู้เยียมเยือนชาวไทย!$C$6:$N$82,6,FALSE)</f>
        <v>380.47</v>
      </c>
      <c r="CB28" s="376">
        <f>VLOOKUP(D28,[4]รายได้ผู้เยียมเยือนชาวต่างชาติ!$C$6:$N$82,6,FALSE)</f>
        <v>44.62</v>
      </c>
      <c r="CC28" s="377">
        <f t="shared" si="36"/>
        <v>62.969350638566567</v>
      </c>
      <c r="CD28" s="376">
        <f t="shared" si="37"/>
        <v>443.43935063856657</v>
      </c>
      <c r="CE28" s="374">
        <f>VLOOKUP(D28,[4]รายได้ผู้เยียมเยือนชาวไทย!$C$6:$N$82,7,FALSE)</f>
        <v>386.63</v>
      </c>
      <c r="CF28" s="374">
        <f>VLOOKUP(D28,[4]รายได้ผู้เยียมเยือนชาวต่างชาติ!$C$6:$N$82,7,FALSE)</f>
        <v>37.31</v>
      </c>
      <c r="CG28" s="375">
        <f t="shared" si="38"/>
        <v>53.618534899470319</v>
      </c>
      <c r="CH28" s="374">
        <f t="shared" si="39"/>
        <v>440.24853489947031</v>
      </c>
      <c r="CI28" s="376">
        <f>VLOOKUP(D28,[4]รายได้ผู้เยียมเยือนชาวไทย!$C$6:$N$82,8,FALSE)</f>
        <v>392.99</v>
      </c>
      <c r="CJ28" s="376">
        <f>VLOOKUP(D28,[4]รายได้ผู้เยียมเยือนชาวต่างชาติ!$C$6:$N$82,8,FALSE)</f>
        <v>37.880000000000003</v>
      </c>
      <c r="CK28" s="377">
        <f t="shared" si="40"/>
        <v>48.855431361895441</v>
      </c>
      <c r="CL28" s="376">
        <f t="shared" si="41"/>
        <v>441.84543136189546</v>
      </c>
      <c r="CM28" s="374">
        <f>VLOOKUP(D28,[4]รายได้ผู้เยียมเยือนชาวไทย!$C$6:$N$82,9,FALSE)</f>
        <v>570.89</v>
      </c>
      <c r="CN28" s="374">
        <f>VLOOKUP(D28,[4]รายได้ผู้เยียมเยือนชาวต่างชาติ!$C$6:$N$82,9,FALSE)</f>
        <v>33.35</v>
      </c>
      <c r="CO28" s="375">
        <f t="shared" si="42"/>
        <v>38.188164766085052</v>
      </c>
      <c r="CP28" s="374">
        <f t="shared" si="43"/>
        <v>609.07816476608502</v>
      </c>
      <c r="CQ28" s="376">
        <f>VLOOKUP(D28,[4]รายได้ผู้เยียมเยือนชาวไทย!$C$6:$N$82,10,FALSE)</f>
        <v>542.07000000000005</v>
      </c>
      <c r="CR28" s="376">
        <f>VLOOKUP(D28,[4]รายได้ผู้เยียมเยือนชาวต่างชาติ!$C$6:$N$82,10,FALSE)</f>
        <v>29.61</v>
      </c>
      <c r="CS28" s="377">
        <f t="shared" si="44"/>
        <v>34.943917086892398</v>
      </c>
      <c r="CT28" s="376">
        <f t="shared" si="45"/>
        <v>577.01391708689243</v>
      </c>
      <c r="CU28" s="374">
        <f>VLOOKUP(D28,[4]รายได้ผู้เยียมเยือนชาวไทย!$C$6:$N$82,11,FALSE)</f>
        <v>538.47</v>
      </c>
      <c r="CV28" s="374">
        <f>VLOOKUP(D28,[4]รายได้ผู้เยียมเยือนชาวต่างชาติ!$C$6:$N$82,11,FALSE)</f>
        <v>25.12</v>
      </c>
      <c r="CW28" s="375">
        <f t="shared" si="46"/>
        <v>30.424119216873876</v>
      </c>
      <c r="CX28" s="374">
        <f t="shared" si="47"/>
        <v>568.89411921687395</v>
      </c>
      <c r="CY28" s="376">
        <f>VLOOKUP(D28,[4]รายได้ผู้เยียมเยือนชาวไทย!$C$6:$N$82,12,FALSE)</f>
        <v>624.07000000000005</v>
      </c>
      <c r="CZ28" s="376">
        <f>VLOOKUP(D28,[4]รายได้ผู้เยียมเยือนชาวต่างชาติ!$C$6:$N$82,12,FALSE)</f>
        <v>109.03</v>
      </c>
      <c r="DA28" s="377">
        <f t="shared" si="48"/>
        <v>171.40274295592803</v>
      </c>
      <c r="DB28" s="376">
        <f t="shared" si="49"/>
        <v>795.47274295592808</v>
      </c>
      <c r="DC28" s="374">
        <f>VLOOKUP(D28,รายได้ที่เกิดขึ้นในจังหวัด!D28:CI104,83,FALSE)</f>
        <v>579.41999999999996</v>
      </c>
      <c r="DD28" s="374">
        <f>VLOOKUP(D28,รายได้ที่เกิดขึ้นในจังหวัด!D28:CI104,84,FALSE)</f>
        <v>135.75</v>
      </c>
      <c r="DE28" s="375">
        <f t="shared" si="50"/>
        <v>221.42604087585289</v>
      </c>
      <c r="DF28" s="374">
        <f t="shared" si="51"/>
        <v>800.84604087585285</v>
      </c>
      <c r="DG28" s="376">
        <f>VLOOKUP(D28,รายได้ที่เกิดขึ้นในจังหวัด!D28:CL104,86,FALSE)</f>
        <v>472.59</v>
      </c>
      <c r="DH28" s="376">
        <f>VLOOKUP(D28,รายได้ที่เกิดขึ้นในจังหวัด!D28:CL104,87,FALSE)</f>
        <v>95.33</v>
      </c>
      <c r="DI28" s="377">
        <f t="shared" si="52"/>
        <v>137.46619478046884</v>
      </c>
      <c r="DJ28" s="376">
        <f t="shared" si="53"/>
        <v>610.05619478046879</v>
      </c>
      <c r="DK28" s="378">
        <f t="shared" si="54"/>
        <v>6829.2159223806921</v>
      </c>
      <c r="DL28" s="379">
        <f t="shared" si="55"/>
        <v>5.9811330284578474</v>
      </c>
    </row>
    <row r="29" spans="1:116" ht="41.1" hidden="1" customHeight="1">
      <c r="A29" s="300">
        <v>19</v>
      </c>
      <c r="B29" s="300" t="s">
        <v>89</v>
      </c>
      <c r="C29" s="322" t="s">
        <v>90</v>
      </c>
      <c r="D29" s="303" t="str">
        <f t="shared" si="4"/>
        <v>ตรัง</v>
      </c>
      <c r="E29" s="264" t="s">
        <v>60</v>
      </c>
      <c r="F29" s="304">
        <v>6528.7700000000013</v>
      </c>
      <c r="G29" s="304">
        <v>7131.5211278089264</v>
      </c>
      <c r="H29" s="304">
        <v>8035.9724233579227</v>
      </c>
      <c r="I29" s="305">
        <v>8756.4529163059269</v>
      </c>
      <c r="J29" s="306">
        <f t="shared" si="56"/>
        <v>9.2322309992376048E-2</v>
      </c>
      <c r="K29" s="306">
        <f t="shared" si="56"/>
        <v>0.12682445713049131</v>
      </c>
      <c r="L29" s="306">
        <f t="shared" si="56"/>
        <v>8.9656914557571771E-2</v>
      </c>
      <c r="M29" s="307">
        <f t="shared" si="1"/>
        <v>0.10293456056014638</v>
      </c>
      <c r="N29" s="306">
        <f t="shared" si="2"/>
        <v>0.1</v>
      </c>
      <c r="O29" s="305">
        <v>0</v>
      </c>
      <c r="P29" s="306">
        <v>1.4999999999999999E-2</v>
      </c>
      <c r="Q29" s="305">
        <v>0</v>
      </c>
      <c r="R29" s="305">
        <v>0</v>
      </c>
      <c r="S29" s="305"/>
      <c r="T29" s="306">
        <f t="shared" si="3"/>
        <v>0.115</v>
      </c>
      <c r="U29" s="366">
        <f>รายได้ที่เกิดขึ้นในจังหวัด!U29</f>
        <v>1263.23</v>
      </c>
      <c r="V29" s="366">
        <f>รายได้ที่เกิดขึ้นในจังหวัด!V29</f>
        <v>403.62</v>
      </c>
      <c r="W29" s="366">
        <f t="shared" si="5"/>
        <v>498.90417043204252</v>
      </c>
      <c r="X29" s="366">
        <f t="shared" si="6"/>
        <v>1762.1341704320425</v>
      </c>
      <c r="Y29" s="366">
        <f>รายได้ที่เกิดขึ้นในจังหวัด!X29</f>
        <v>1991.68</v>
      </c>
      <c r="Z29" s="366">
        <f>รายได้ที่เกิดขึ้นในจังหวัด!Y29</f>
        <v>439.08</v>
      </c>
      <c r="AA29" s="366">
        <f t="shared" si="7"/>
        <v>531.12178363104283</v>
      </c>
      <c r="AB29" s="366">
        <f t="shared" si="8"/>
        <v>2522.8017836310428</v>
      </c>
      <c r="AC29" s="366">
        <f>รายได้ที่เกิดขึ้นในจังหวัด!AA29</f>
        <v>1478.76</v>
      </c>
      <c r="AD29" s="366">
        <f>รายได้ที่เกิดขึ้นในจังหวัด!AB29</f>
        <v>211.07999999999998</v>
      </c>
      <c r="AE29" s="366">
        <f t="shared" si="9"/>
        <v>248.05518884511673</v>
      </c>
      <c r="AF29" s="366">
        <f t="shared" si="10"/>
        <v>1726.8151888451166</v>
      </c>
      <c r="AG29" s="366">
        <f>รายได้ที่เกิดขึ้นในจังหวัด!AD29</f>
        <v>852.74</v>
      </c>
      <c r="AH29" s="366">
        <f>รายได้ที่เกิดขึ้นในจังหวัด!AE29</f>
        <v>166.54</v>
      </c>
      <c r="AI29" s="366">
        <f t="shared" si="11"/>
        <v>275.59596389604991</v>
      </c>
      <c r="AJ29" s="366">
        <f t="shared" si="12"/>
        <v>1128.3359638960499</v>
      </c>
      <c r="AK29" s="366">
        <f t="shared" si="13"/>
        <v>7140.0871068042516</v>
      </c>
      <c r="AL29" s="367"/>
      <c r="AM29" s="310">
        <f>VLOOKUP(D29,[2]รายได้!$B$6:$Y$83,21,FALSE)</f>
        <v>1328.27</v>
      </c>
      <c r="AN29" s="310">
        <f>VLOOKUP(D29,[2]รายได้!$B$6:$Y$83,24,FALSE)</f>
        <v>416.48</v>
      </c>
      <c r="AO29" s="310">
        <f t="shared" si="14"/>
        <v>525.51739481272284</v>
      </c>
      <c r="AP29" s="310">
        <f t="shared" si="15"/>
        <v>1853.7873948127228</v>
      </c>
      <c r="AQ29" s="309">
        <f>VLOOKUP(D29,[3]Revenue_59!$A$4:$C$85,3,FALSE)</f>
        <v>2318.4499999999994</v>
      </c>
      <c r="AR29" s="309">
        <f>VLOOKUP(D29,[3]Revenue_59!$A$4:$F$86,6,FALSE)</f>
        <v>474.38000000000005</v>
      </c>
      <c r="AS29" s="309">
        <f t="shared" si="16"/>
        <v>624.14572174756654</v>
      </c>
      <c r="AT29" s="309">
        <f t="shared" si="17"/>
        <v>2942.5957217475661</v>
      </c>
      <c r="AU29" s="310">
        <f>VLOOKUP(D29,[3]Revenue_59!$A$4:$L$86,9,FALSE)</f>
        <v>1644.87</v>
      </c>
      <c r="AV29" s="310">
        <f>VLOOKUP(D29,[3]Revenue_59!$A$4:$L$86,12,FALSE)</f>
        <v>231.80999999999997</v>
      </c>
      <c r="AW29" s="310">
        <f t="shared" si="18"/>
        <v>330.46732584283922</v>
      </c>
      <c r="AX29" s="310">
        <f t="shared" si="19"/>
        <v>1975.3373258428392</v>
      </c>
      <c r="AY29" s="309">
        <f>VLOOKUP(D29,[3]Revenue_59!$A$4:$R$86,15,FALSE)</f>
        <v>914.67000000000007</v>
      </c>
      <c r="AZ29" s="309">
        <f>VLOOKUP(D29,[3]Revenue_59!$A$4:$R$86,18,FALSE)</f>
        <v>171.38</v>
      </c>
      <c r="BA29" s="309">
        <f t="shared" si="20"/>
        <v>301.67294903935982</v>
      </c>
      <c r="BB29" s="309">
        <f t="shared" si="21"/>
        <v>1216.3429490393598</v>
      </c>
      <c r="BC29" s="368">
        <f t="shared" si="22"/>
        <v>7988.063391442488</v>
      </c>
      <c r="BD29" s="369">
        <f t="shared" si="23"/>
        <v>11.876273663806494</v>
      </c>
      <c r="BE29" s="370">
        <f>VLOOKUP(D29,[3]Revenue_59!$A$4:$X$85,21,FALSE)</f>
        <v>1462.74</v>
      </c>
      <c r="BF29" s="370">
        <f>VLOOKUP(D29,[3]Revenue_59!$A$4:$X$85,24,FALSE)</f>
        <v>491.90000000000003</v>
      </c>
      <c r="BG29" s="371">
        <f t="shared" si="24"/>
        <v>581.1227188991877</v>
      </c>
      <c r="BH29" s="370">
        <f t="shared" si="25"/>
        <v>2043.8627188991877</v>
      </c>
      <c r="BI29" s="372">
        <f>VLOOKUP(D29,[3]Revenue_59!$A$4:$F$86,2,FALSE)</f>
        <v>2535.6699999999996</v>
      </c>
      <c r="BJ29" s="372">
        <f>VLOOKUP(D29,[3]Revenue_59!$A$4:$F$86,5,FALSE)</f>
        <v>511.00000000000006</v>
      </c>
      <c r="BK29" s="373">
        <f t="shared" si="26"/>
        <v>636.01266129065664</v>
      </c>
      <c r="BL29" s="372">
        <f t="shared" si="27"/>
        <v>3171.6826612906561</v>
      </c>
      <c r="BM29" s="370">
        <f>VLOOKUP(D29,[3]Revenue_59!$A$4:$K$85,8,FALSE)</f>
        <v>1795.7300000000002</v>
      </c>
      <c r="BN29" s="370">
        <f>VLOOKUP(D29,[3]Revenue_59!$A$4:$K$85,11,FALSE)</f>
        <v>225.74</v>
      </c>
      <c r="BO29" s="371">
        <f t="shared" si="28"/>
        <v>288.26529668885433</v>
      </c>
      <c r="BP29" s="370">
        <f t="shared" si="29"/>
        <v>2083.9952966888545</v>
      </c>
      <c r="BQ29" s="372">
        <f>VLOOKUP(D29,[3]Revenue_59!$A$4:$Q$85,14,FALSE)</f>
        <v>1004.0699999999999</v>
      </c>
      <c r="BR29" s="372">
        <f>VLOOKUP(D29,[3]Revenue_59!$A$4:$Q$85,17,FALSE)</f>
        <v>188.09</v>
      </c>
      <c r="BS29" s="373">
        <f t="shared" si="30"/>
        <v>308.83745439788697</v>
      </c>
      <c r="BT29" s="372">
        <f t="shared" si="31"/>
        <v>1312.9074543978868</v>
      </c>
      <c r="BU29" s="316">
        <f t="shared" si="32"/>
        <v>8612.4481312765856</v>
      </c>
      <c r="BV29" s="317">
        <f t="shared" si="33"/>
        <v>7.816472018774828</v>
      </c>
      <c r="BW29" s="374">
        <f>VLOOKUP(D29,[4]รายได้ผู้เยียมเยือนชาวไทย!$C$6:$G$82,3,FALSE)</f>
        <v>1555.22</v>
      </c>
      <c r="BX29" s="374">
        <f>VLOOKUP(D29,[4]รายได้ผู้เยียมเยือนชาวต่างชาติ!$C$6:$G$82,3,FALSE)</f>
        <v>531.49</v>
      </c>
      <c r="BY29" s="375">
        <f t="shared" si="34"/>
        <v>586.40888375748511</v>
      </c>
      <c r="BZ29" s="374">
        <f t="shared" si="35"/>
        <v>2141.6288837574853</v>
      </c>
      <c r="CA29" s="376">
        <f>VLOOKUP(D29,[4]รายได้ผู้เยียมเยือนชาวไทย!$C$6:$N$82,6,FALSE)</f>
        <v>877.58</v>
      </c>
      <c r="CB29" s="376">
        <f>VLOOKUP(D29,[4]รายได้ผู้เยียมเยือนชาวต่างชาติ!$C$6:$N$82,6,FALSE)</f>
        <v>184.35</v>
      </c>
      <c r="CC29" s="377">
        <f t="shared" si="36"/>
        <v>260.1613579161754</v>
      </c>
      <c r="CD29" s="376">
        <f t="shared" si="37"/>
        <v>1137.7413579161755</v>
      </c>
      <c r="CE29" s="374">
        <f>VLOOKUP(D29,[4]รายได้ผู้เยียมเยือนชาวไทย!$C$6:$N$82,7,FALSE)</f>
        <v>859.03</v>
      </c>
      <c r="CF29" s="374">
        <f>VLOOKUP(D29,[4]รายได้ผู้เยียมเยือนชาวต่างชาติ!$C$6:$N$82,7,FALSE)</f>
        <v>198.45</v>
      </c>
      <c r="CG29" s="375">
        <f t="shared" si="38"/>
        <v>285.19427099436837</v>
      </c>
      <c r="CH29" s="374">
        <f t="shared" si="39"/>
        <v>1144.2242709943685</v>
      </c>
      <c r="CI29" s="376">
        <f>VLOOKUP(D29,[4]รายได้ผู้เยียมเยือนชาวไทย!$C$6:$N$82,8,FALSE)</f>
        <v>912.51</v>
      </c>
      <c r="CJ29" s="376">
        <f>VLOOKUP(D29,[4]รายได้ผู้เยียมเยือนชาวต่างชาติ!$C$6:$N$82,8,FALSE)</f>
        <v>146</v>
      </c>
      <c r="CK29" s="377">
        <f t="shared" si="40"/>
        <v>188.30234896612288</v>
      </c>
      <c r="CL29" s="376">
        <f t="shared" si="41"/>
        <v>1100.812348966123</v>
      </c>
      <c r="CM29" s="374">
        <f>VLOOKUP(D29,[4]รายได้ผู้เยียมเยือนชาวไทย!$C$6:$N$82,9,FALSE)</f>
        <v>735.84</v>
      </c>
      <c r="CN29" s="374">
        <f>VLOOKUP(D29,[4]รายได้ผู้เยียมเยือนชาวต่างชาติ!$C$6:$N$82,9,FALSE)</f>
        <v>100.9</v>
      </c>
      <c r="CO29" s="375">
        <f t="shared" si="42"/>
        <v>115.53780584401744</v>
      </c>
      <c r="CP29" s="374">
        <f t="shared" si="43"/>
        <v>851.37780584401753</v>
      </c>
      <c r="CQ29" s="376">
        <f>VLOOKUP(D29,[4]รายได้ผู้เยียมเยือนชาวไทย!$C$6:$N$82,10,FALSE)</f>
        <v>680.06</v>
      </c>
      <c r="CR29" s="376">
        <f>VLOOKUP(D29,[4]รายได้ผู้เยียมเยือนชาวต่างชาติ!$C$6:$N$82,10,FALSE)</f>
        <v>87.71</v>
      </c>
      <c r="CS29" s="377">
        <f t="shared" si="44"/>
        <v>103.50999553162215</v>
      </c>
      <c r="CT29" s="376">
        <f t="shared" si="45"/>
        <v>783.56999553162211</v>
      </c>
      <c r="CU29" s="374">
        <f>VLOOKUP(D29,[4]รายได้ผู้เยียมเยือนชาวไทย!$C$6:$N$82,11,FALSE)</f>
        <v>507.18</v>
      </c>
      <c r="CV29" s="374">
        <f>VLOOKUP(D29,[4]รายได้ผู้เยียมเยือนชาวต่างชาติ!$C$6:$N$82,11,FALSE)</f>
        <v>67.2</v>
      </c>
      <c r="CW29" s="375">
        <f t="shared" si="46"/>
        <v>81.389363510108453</v>
      </c>
      <c r="CX29" s="374">
        <f t="shared" si="47"/>
        <v>588.56936351010847</v>
      </c>
      <c r="CY29" s="376">
        <f>VLOOKUP(D29,[4]รายได้ผู้เยียมเยือนชาวไทย!$C$6:$N$82,12,FALSE)</f>
        <v>319.23</v>
      </c>
      <c r="CZ29" s="376">
        <f>VLOOKUP(D29,[4]รายได้ผู้เยียมเยือนชาวต่างชาติ!$C$6:$N$82,12,FALSE)</f>
        <v>84.39</v>
      </c>
      <c r="DA29" s="377">
        <f t="shared" si="48"/>
        <v>132.66694926213674</v>
      </c>
      <c r="DB29" s="376">
        <f t="shared" si="49"/>
        <v>451.89694926213679</v>
      </c>
      <c r="DC29" s="374">
        <f>VLOOKUP(D29,รายได้ที่เกิดขึ้นในจังหวัด!D29:CI105,83,FALSE)</f>
        <v>368.78</v>
      </c>
      <c r="DD29" s="374">
        <f>VLOOKUP(D29,รายได้ที่เกิดขึ้นในจังหวัด!D29:CI105,84,FALSE)</f>
        <v>53.72</v>
      </c>
      <c r="DE29" s="375">
        <f t="shared" si="50"/>
        <v>87.624360337759242</v>
      </c>
      <c r="DF29" s="374">
        <f t="shared" si="51"/>
        <v>456.40436033775921</v>
      </c>
      <c r="DG29" s="376">
        <f>VLOOKUP(D29,รายได้ที่เกิดขึ้นในจังหวัด!D29:CL105,86,FALSE)</f>
        <v>406.02</v>
      </c>
      <c r="DH29" s="376">
        <f>VLOOKUP(D29,รายได้ที่เกิดขึ้นในจังหวัด!D29:CL105,87,FALSE)</f>
        <v>75.989999999999995</v>
      </c>
      <c r="DI29" s="377">
        <f t="shared" si="52"/>
        <v>109.57784686214023</v>
      </c>
      <c r="DJ29" s="376">
        <f t="shared" si="53"/>
        <v>515.59784686214016</v>
      </c>
      <c r="DK29" s="378">
        <f t="shared" si="54"/>
        <v>9171.823182981936</v>
      </c>
      <c r="DL29" s="379">
        <f t="shared" si="55"/>
        <v>6.4949598903701808</v>
      </c>
    </row>
    <row r="30" spans="1:116" ht="41.1" hidden="1" customHeight="1">
      <c r="A30" s="300">
        <v>20</v>
      </c>
      <c r="B30" s="300" t="s">
        <v>91</v>
      </c>
      <c r="C30" s="322" t="s">
        <v>92</v>
      </c>
      <c r="D30" s="303" t="str">
        <f t="shared" si="4"/>
        <v>ตราด</v>
      </c>
      <c r="E30" s="264" t="s">
        <v>74</v>
      </c>
      <c r="F30" s="304">
        <v>12155.28</v>
      </c>
      <c r="G30" s="304">
        <v>14588.125199107715</v>
      </c>
      <c r="H30" s="304">
        <v>16412.393284781741</v>
      </c>
      <c r="I30" s="305">
        <v>18191.572594984937</v>
      </c>
      <c r="J30" s="306">
        <f t="shared" si="56"/>
        <v>0.2001471952195025</v>
      </c>
      <c r="K30" s="306">
        <f t="shared" si="56"/>
        <v>0.12505157864874972</v>
      </c>
      <c r="L30" s="306">
        <f t="shared" si="56"/>
        <v>0.10840462322170434</v>
      </c>
      <c r="M30" s="307">
        <f t="shared" si="1"/>
        <v>0.14453446569665221</v>
      </c>
      <c r="N30" s="306">
        <f t="shared" si="2"/>
        <v>0.1</v>
      </c>
      <c r="O30" s="305">
        <v>0</v>
      </c>
      <c r="P30" s="306">
        <v>1.4999999999999999E-2</v>
      </c>
      <c r="Q30" s="305">
        <v>0</v>
      </c>
      <c r="R30" s="306">
        <v>1.4999999999999999E-2</v>
      </c>
      <c r="S30" s="324">
        <v>1.4999999999999999E-2</v>
      </c>
      <c r="T30" s="306">
        <f t="shared" si="3"/>
        <v>0.115</v>
      </c>
      <c r="U30" s="366">
        <f>รายได้ที่เกิดขึ้นในจังหวัด!U30</f>
        <v>1971.73</v>
      </c>
      <c r="V30" s="366">
        <f>รายได้ที่เกิดขึ้นในจังหวัด!V30</f>
        <v>1407.5900000000001</v>
      </c>
      <c r="W30" s="366">
        <f t="shared" si="5"/>
        <v>1739.8853408117509</v>
      </c>
      <c r="X30" s="366">
        <f t="shared" si="6"/>
        <v>3711.6153408117507</v>
      </c>
      <c r="Y30" s="366">
        <f>รายได้ที่เกิดขึ้นในจังหวัด!X30</f>
        <v>1695.9899999999998</v>
      </c>
      <c r="Z30" s="366">
        <f>รายได้ที่เกิดขึ้นในจังหวัด!Y30</f>
        <v>2289.13</v>
      </c>
      <c r="AA30" s="366">
        <f t="shared" si="7"/>
        <v>2768.9869922641187</v>
      </c>
      <c r="AB30" s="366">
        <f t="shared" si="8"/>
        <v>4464.976992264119</v>
      </c>
      <c r="AC30" s="366">
        <f>รายได้ที่เกิดขึ้นในจังหวัด!AA30</f>
        <v>2297.6299999999997</v>
      </c>
      <c r="AD30" s="366">
        <f>รายได้ที่เกิดขึ้นในจังหวัด!AB30</f>
        <v>748.27</v>
      </c>
      <c r="AE30" s="366">
        <f t="shared" si="9"/>
        <v>879.34553798150228</v>
      </c>
      <c r="AF30" s="366">
        <f t="shared" si="10"/>
        <v>3176.9755379815019</v>
      </c>
      <c r="AG30" s="366">
        <f>รายได้ที่เกิดขึ้นในจังหวัด!AD30</f>
        <v>1889.9</v>
      </c>
      <c r="AH30" s="366">
        <f>รายได้ที่เกิดขึ้นในจังหวัด!AE30</f>
        <v>727.38</v>
      </c>
      <c r="AI30" s="366">
        <f t="shared" si="11"/>
        <v>1203.6927598097081</v>
      </c>
      <c r="AJ30" s="366">
        <f t="shared" si="12"/>
        <v>3093.5927598097082</v>
      </c>
      <c r="AK30" s="366">
        <f t="shared" si="13"/>
        <v>14447.16063086708</v>
      </c>
      <c r="AL30" s="367"/>
      <c r="AM30" s="310">
        <f>VLOOKUP(D30,[2]รายได้!$B$6:$Y$83,21,FALSE)</f>
        <v>2059.3999999999996</v>
      </c>
      <c r="AN30" s="310">
        <f>VLOOKUP(D30,[2]รายได้!$B$6:$Y$83,24,FALSE)</f>
        <v>1455.13</v>
      </c>
      <c r="AO30" s="310">
        <f t="shared" si="14"/>
        <v>1836.0932738999172</v>
      </c>
      <c r="AP30" s="310">
        <f t="shared" si="15"/>
        <v>3895.4932738999169</v>
      </c>
      <c r="AQ30" s="309">
        <f>VLOOKUP(D30,[3]Revenue_59!$A$4:$C$85,3,FALSE)</f>
        <v>1849.4499999999998</v>
      </c>
      <c r="AR30" s="309">
        <f>VLOOKUP(D30,[3]Revenue_59!$A$4:$F$86,6,FALSE)</f>
        <v>2425.5</v>
      </c>
      <c r="AS30" s="309">
        <f t="shared" si="16"/>
        <v>3191.2505756961136</v>
      </c>
      <c r="AT30" s="309">
        <f t="shared" si="17"/>
        <v>5040.7005756961134</v>
      </c>
      <c r="AU30" s="310">
        <f>VLOOKUP(D30,[3]Revenue_59!$A$4:$L$86,9,FALSE)</f>
        <v>2583.5699999999997</v>
      </c>
      <c r="AV30" s="310">
        <f>VLOOKUP(D30,[3]Revenue_59!$A$4:$L$86,12,FALSE)</f>
        <v>899.28</v>
      </c>
      <c r="AW30" s="310">
        <f t="shared" si="18"/>
        <v>1282.0096492124951</v>
      </c>
      <c r="AX30" s="310">
        <f t="shared" si="19"/>
        <v>3865.5796492124946</v>
      </c>
      <c r="AY30" s="309">
        <f>VLOOKUP(D30,[3]Revenue_59!$A$4:$R$86,15,FALSE)</f>
        <v>2022.5099999999998</v>
      </c>
      <c r="AZ30" s="309">
        <f>VLOOKUP(D30,[3]Revenue_59!$A$4:$R$86,18,FALSE)</f>
        <v>805.50999999999976</v>
      </c>
      <c r="BA30" s="309">
        <f t="shared" si="20"/>
        <v>1417.9051066676077</v>
      </c>
      <c r="BB30" s="309">
        <f t="shared" si="21"/>
        <v>3440.4151066676077</v>
      </c>
      <c r="BC30" s="368">
        <f t="shared" si="22"/>
        <v>16242.188605476133</v>
      </c>
      <c r="BD30" s="369">
        <f t="shared" si="23"/>
        <v>12.424780345930991</v>
      </c>
      <c r="BE30" s="370">
        <f>VLOOKUP(D30,[3]Revenue_59!$A$4:$X$85,21,FALSE)</f>
        <v>2188.88</v>
      </c>
      <c r="BF30" s="370">
        <f>VLOOKUP(D30,[3]Revenue_59!$A$4:$X$85,24,FALSE)</f>
        <v>1670.3500000000001</v>
      </c>
      <c r="BG30" s="371">
        <f t="shared" si="24"/>
        <v>1973.3245243205088</v>
      </c>
      <c r="BH30" s="370">
        <f t="shared" si="25"/>
        <v>4162.2045243205084</v>
      </c>
      <c r="BI30" s="372">
        <f>VLOOKUP(D30,[3]Revenue_59!$A$4:$F$86,2,FALSE)</f>
        <v>1956.6399999999999</v>
      </c>
      <c r="BJ30" s="372">
        <f>VLOOKUP(D30,[3]Revenue_59!$A$4:$F$86,5,FALSE)</f>
        <v>2683.8199999999997</v>
      </c>
      <c r="BK30" s="373">
        <f t="shared" si="26"/>
        <v>3340.3982399708216</v>
      </c>
      <c r="BL30" s="372">
        <f t="shared" si="27"/>
        <v>5297.0382399708215</v>
      </c>
      <c r="BM30" s="370">
        <f>VLOOKUP(D30,[3]Revenue_59!$A$4:$K$85,8,FALSE)</f>
        <v>2673.02</v>
      </c>
      <c r="BN30" s="370">
        <f>VLOOKUP(D30,[3]Revenue_59!$A$4:$K$85,11,FALSE)</f>
        <v>1070.92</v>
      </c>
      <c r="BO30" s="371">
        <f t="shared" si="28"/>
        <v>1367.5426221760781</v>
      </c>
      <c r="BP30" s="370">
        <f t="shared" si="29"/>
        <v>4040.5626221760781</v>
      </c>
      <c r="BQ30" s="372">
        <f>VLOOKUP(D30,[3]Revenue_59!$A$4:$Q$85,14,FALSE)</f>
        <v>2178.73</v>
      </c>
      <c r="BR30" s="372">
        <f>VLOOKUP(D30,[3]Revenue_59!$A$4:$Q$85,17,FALSE)</f>
        <v>897.71</v>
      </c>
      <c r="BS30" s="373">
        <f t="shared" si="30"/>
        <v>1474.0096293664051</v>
      </c>
      <c r="BT30" s="372">
        <f t="shared" si="31"/>
        <v>3652.7396293664051</v>
      </c>
      <c r="BU30" s="316">
        <f t="shared" si="32"/>
        <v>17152.545015833814</v>
      </c>
      <c r="BV30" s="317">
        <f t="shared" si="33"/>
        <v>5.6048875706981374</v>
      </c>
      <c r="BW30" s="374">
        <f>VLOOKUP(D30,[4]รายได้ผู้เยียมเยือนชาวไทย!$C$6:$G$82,3,FALSE)</f>
        <v>2418.16</v>
      </c>
      <c r="BX30" s="374">
        <f>VLOOKUP(D30,[4]รายได้ผู้เยียมเยือนชาวต่างชาติ!$C$6:$G$82,3,FALSE)</f>
        <v>1906.83</v>
      </c>
      <c r="BY30" s="375">
        <f t="shared" si="34"/>
        <v>2103.8628230357772</v>
      </c>
      <c r="BZ30" s="374">
        <f t="shared" si="35"/>
        <v>4522.022823035777</v>
      </c>
      <c r="CA30" s="376">
        <f>VLOOKUP(D30,[4]รายได้ผู้เยียมเยือนชาวไทย!$C$6:$N$82,6,FALSE)</f>
        <v>761.2</v>
      </c>
      <c r="CB30" s="376">
        <f>VLOOKUP(D30,[4]รายได้ผู้เยียมเยือนชาวต่างชาติ!$C$6:$N$82,6,FALSE)</f>
        <v>1002.69</v>
      </c>
      <c r="CC30" s="377">
        <f t="shared" si="36"/>
        <v>1415.032231998752</v>
      </c>
      <c r="CD30" s="376">
        <f t="shared" si="37"/>
        <v>2176.232231998752</v>
      </c>
      <c r="CE30" s="374">
        <f>VLOOKUP(D30,[4]รายได้ผู้เยียมเยือนชาวไทย!$C$6:$N$82,7,FALSE)</f>
        <v>695.5</v>
      </c>
      <c r="CF30" s="374">
        <f>VLOOKUP(D30,[4]รายได้ผู้เยียมเยือนชาวต่างชาติ!$C$6:$N$82,7,FALSE)</f>
        <v>942.28</v>
      </c>
      <c r="CG30" s="375">
        <f t="shared" si="38"/>
        <v>1354.1590207738648</v>
      </c>
      <c r="CH30" s="374">
        <f t="shared" si="39"/>
        <v>2049.6590207738645</v>
      </c>
      <c r="CI30" s="376">
        <f>VLOOKUP(D30,[4]รายได้ผู้เยียมเยือนชาวไทย!$C$6:$N$82,8,FALSE)</f>
        <v>667.97</v>
      </c>
      <c r="CJ30" s="376">
        <f>VLOOKUP(D30,[4]รายได้ผู้เยียมเยือนชาวต่างชาติ!$C$6:$N$82,8,FALSE)</f>
        <v>934.25</v>
      </c>
      <c r="CK30" s="377">
        <f t="shared" si="40"/>
        <v>1204.9415720657555</v>
      </c>
      <c r="CL30" s="376">
        <f t="shared" si="41"/>
        <v>1872.9115720657555</v>
      </c>
      <c r="CM30" s="374">
        <f>VLOOKUP(D30,[4]รายได้ผู้เยียมเยือนชาวไทย!$C$6:$N$82,9,FALSE)</f>
        <v>1042.6199999999999</v>
      </c>
      <c r="CN30" s="374">
        <f>VLOOKUP(D30,[4]รายได้ผู้เยียมเยือนชาวต่างชาติ!$C$6:$N$82,9,FALSE)</f>
        <v>413.06</v>
      </c>
      <c r="CO30" s="375">
        <f t="shared" si="42"/>
        <v>472.98360834420066</v>
      </c>
      <c r="CP30" s="374">
        <f t="shared" si="43"/>
        <v>1515.6036083442004</v>
      </c>
      <c r="CQ30" s="376">
        <f>VLOOKUP(D30,[4]รายได้ผู้เยียมเยือนชาวไทย!$C$6:$N$82,10,FALSE)</f>
        <v>999.44</v>
      </c>
      <c r="CR30" s="376">
        <f>VLOOKUP(D30,[4]รายได้ผู้เยียมเยือนชาวต่างชาติ!$C$6:$N$82,10,FALSE)</f>
        <v>395.2</v>
      </c>
      <c r="CS30" s="377">
        <f t="shared" si="44"/>
        <v>466.39095010941827</v>
      </c>
      <c r="CT30" s="376">
        <f t="shared" si="45"/>
        <v>1465.8309501094184</v>
      </c>
      <c r="CU30" s="374">
        <f>VLOOKUP(D30,[4]รายได้ผู้เยียมเยือนชาวไทย!$C$6:$N$82,11,FALSE)</f>
        <v>853.14</v>
      </c>
      <c r="CV30" s="374">
        <f>VLOOKUP(D30,[4]รายได้ผู้เยียมเยือนชาวต่างชาติ!$C$6:$N$82,11,FALSE)</f>
        <v>353.26</v>
      </c>
      <c r="CW30" s="375">
        <f t="shared" si="46"/>
        <v>427.85128799971596</v>
      </c>
      <c r="CX30" s="374">
        <f t="shared" si="47"/>
        <v>1280.991287999716</v>
      </c>
      <c r="CY30" s="376">
        <f>VLOOKUP(D30,[4]รายได้ผู้เยียมเยือนชาวไทย!$C$6:$N$82,12,FALSE)</f>
        <v>785.6</v>
      </c>
      <c r="CZ30" s="376">
        <f>VLOOKUP(D30,[4]รายได้ผู้เยียมเยือนชาวต่างชาติ!$C$6:$N$82,12,FALSE)</f>
        <v>353.59</v>
      </c>
      <c r="DA30" s="377">
        <f t="shared" si="48"/>
        <v>555.86807192320089</v>
      </c>
      <c r="DB30" s="376">
        <f t="shared" si="49"/>
        <v>1341.468071923201</v>
      </c>
      <c r="DC30" s="374">
        <f>VLOOKUP(D30,รายได้ที่เกิดขึ้นในจังหวัด!D30:CI106,83,FALSE)</f>
        <v>801.43</v>
      </c>
      <c r="DD30" s="374">
        <f>VLOOKUP(D30,รายได้ที่เกิดขึ้นในจังหวัด!D30:CI106,84,FALSE)</f>
        <v>337.28</v>
      </c>
      <c r="DE30" s="375">
        <f t="shared" si="50"/>
        <v>550.14788262694412</v>
      </c>
      <c r="DF30" s="374">
        <f t="shared" si="51"/>
        <v>1351.5778826269441</v>
      </c>
      <c r="DG30" s="376">
        <f>VLOOKUP(D30,รายได้ที่เกิดขึ้นในจังหวัด!D30:CL106,86,FALSE)</f>
        <v>776.95</v>
      </c>
      <c r="DH30" s="376">
        <f>VLOOKUP(D30,รายได้ที่เกิดขึ้นในจังหวัด!D30:CL106,87,FALSE)</f>
        <v>322.24</v>
      </c>
      <c r="DI30" s="377">
        <f t="shared" si="52"/>
        <v>464.67121164437521</v>
      </c>
      <c r="DJ30" s="376">
        <f t="shared" si="53"/>
        <v>1241.6212116443753</v>
      </c>
      <c r="DK30" s="378">
        <f t="shared" si="54"/>
        <v>18817.918660522006</v>
      </c>
      <c r="DL30" s="379">
        <f t="shared" si="55"/>
        <v>9.709192677534773</v>
      </c>
    </row>
    <row r="31" spans="1:116" ht="41.1" hidden="1" customHeight="1">
      <c r="A31" s="300">
        <v>21</v>
      </c>
      <c r="B31" s="300" t="s">
        <v>93</v>
      </c>
      <c r="C31" s="322" t="s">
        <v>94</v>
      </c>
      <c r="D31" s="303" t="str">
        <f t="shared" si="4"/>
        <v>ตาก</v>
      </c>
      <c r="E31" s="264" t="s">
        <v>50</v>
      </c>
      <c r="F31" s="304">
        <v>4562.63</v>
      </c>
      <c r="G31" s="304">
        <v>5206.6973524570876</v>
      </c>
      <c r="H31" s="304">
        <v>5715.4433818648631</v>
      </c>
      <c r="I31" s="305">
        <v>6148.0587265829536</v>
      </c>
      <c r="J31" s="306">
        <f t="shared" si="56"/>
        <v>0.14116142498012932</v>
      </c>
      <c r="K31" s="306">
        <f t="shared" si="56"/>
        <v>9.7709929148790189E-2</v>
      </c>
      <c r="L31" s="306">
        <f t="shared" si="56"/>
        <v>7.569235067410196E-2</v>
      </c>
      <c r="M31" s="307">
        <f t="shared" si="1"/>
        <v>0.10485456826767382</v>
      </c>
      <c r="N31" s="306">
        <f t="shared" si="2"/>
        <v>0.1</v>
      </c>
      <c r="O31" s="305">
        <v>0</v>
      </c>
      <c r="P31" s="305">
        <v>0</v>
      </c>
      <c r="Q31" s="305">
        <v>0</v>
      </c>
      <c r="R31" s="305">
        <v>0</v>
      </c>
      <c r="S31" s="305"/>
      <c r="T31" s="306">
        <f t="shared" si="3"/>
        <v>0.1</v>
      </c>
      <c r="U31" s="366">
        <f>รายได้ที่เกิดขึ้นในจังหวัด!U31</f>
        <v>1435.9900000000002</v>
      </c>
      <c r="V31" s="366">
        <f>รายได้ที่เกิดขึ้นในจังหวัด!V31</f>
        <v>59.65</v>
      </c>
      <c r="W31" s="366">
        <f t="shared" si="5"/>
        <v>73.731811521409583</v>
      </c>
      <c r="X31" s="366">
        <f t="shared" si="6"/>
        <v>1509.7218115214098</v>
      </c>
      <c r="Y31" s="366">
        <f>รายได้ที่เกิดขึ้นในจังหวัด!X31</f>
        <v>1238.67</v>
      </c>
      <c r="Z31" s="366">
        <f>รายได้ที่เกิดขึ้นในจังหวัด!Y31</f>
        <v>39.5</v>
      </c>
      <c r="AA31" s="366">
        <f t="shared" si="7"/>
        <v>47.780154990949697</v>
      </c>
      <c r="AB31" s="366">
        <f t="shared" si="8"/>
        <v>1286.4501549909498</v>
      </c>
      <c r="AC31" s="366">
        <f>รายได้ที่เกิดขึ้นในจังหวัด!AA31</f>
        <v>1341.8999999999999</v>
      </c>
      <c r="AD31" s="366">
        <f>รายได้ที่เกิดขึ้นในจังหวัด!AB31</f>
        <v>9.59</v>
      </c>
      <c r="AE31" s="366">
        <f t="shared" si="9"/>
        <v>11.2698941682048</v>
      </c>
      <c r="AF31" s="366">
        <f t="shared" si="10"/>
        <v>1353.1698941682046</v>
      </c>
      <c r="AG31" s="366">
        <f>รายได้ที่เกิดขึ้นในจังหวัด!AD31</f>
        <v>917.96</v>
      </c>
      <c r="AH31" s="366">
        <f>รายได้ที่เกิดขึ้นในจังหวัด!AE31</f>
        <v>20.87</v>
      </c>
      <c r="AI31" s="366">
        <f t="shared" si="11"/>
        <v>34.536374243488424</v>
      </c>
      <c r="AJ31" s="366">
        <f t="shared" si="12"/>
        <v>952.4963742434885</v>
      </c>
      <c r="AK31" s="366">
        <f t="shared" si="13"/>
        <v>5101.8382349240528</v>
      </c>
      <c r="AL31" s="367"/>
      <c r="AM31" s="310">
        <f>VLOOKUP(D31,[2]รายได้!$B$6:$Y$83,21,FALSE)</f>
        <v>1505.0700000000002</v>
      </c>
      <c r="AN31" s="310">
        <f>VLOOKUP(D31,[2]รายได้!$B$6:$Y$83,24,FALSE)</f>
        <v>59.870000000000005</v>
      </c>
      <c r="AO31" s="310">
        <f t="shared" si="14"/>
        <v>75.544387311366009</v>
      </c>
      <c r="AP31" s="310">
        <f t="shared" si="15"/>
        <v>1580.6143873113663</v>
      </c>
      <c r="AQ31" s="309">
        <f>VLOOKUP(D31,[3]Revenue_59!$A$4:$C$85,3,FALSE)</f>
        <v>1432.2299999999998</v>
      </c>
      <c r="AR31" s="309">
        <f>VLOOKUP(D31,[3]Revenue_59!$A$4:$F$86,6,FALSE)</f>
        <v>42.42</v>
      </c>
      <c r="AS31" s="309">
        <f t="shared" si="16"/>
        <v>55.812347730789178</v>
      </c>
      <c r="AT31" s="309">
        <f t="shared" si="17"/>
        <v>1488.0423477307891</v>
      </c>
      <c r="AU31" s="310">
        <f>VLOOKUP(D31,[3]Revenue_59!$A$4:$L$86,9,FALSE)</f>
        <v>1512.0500000000002</v>
      </c>
      <c r="AV31" s="310">
        <f>VLOOKUP(D31,[3]Revenue_59!$A$4:$L$86,12,FALSE)</f>
        <v>10.790000000000001</v>
      </c>
      <c r="AW31" s="310">
        <f t="shared" si="18"/>
        <v>15.382176980476407</v>
      </c>
      <c r="AX31" s="310">
        <f t="shared" si="19"/>
        <v>1527.4321769804767</v>
      </c>
      <c r="AY31" s="309">
        <f>VLOOKUP(D31,[3]Revenue_59!$A$4:$R$86,15,FALSE)</f>
        <v>1071.04</v>
      </c>
      <c r="AZ31" s="309">
        <f>VLOOKUP(D31,[3]Revenue_59!$A$4:$R$86,18,FALSE)</f>
        <v>24.869999999999997</v>
      </c>
      <c r="BA31" s="309">
        <f t="shared" si="20"/>
        <v>43.7776067371273</v>
      </c>
      <c r="BB31" s="309">
        <f t="shared" si="21"/>
        <v>1114.8176067371273</v>
      </c>
      <c r="BC31" s="368">
        <f t="shared" si="22"/>
        <v>5710.9065187597589</v>
      </c>
      <c r="BD31" s="369">
        <f t="shared" si="23"/>
        <v>11.938212381302067</v>
      </c>
      <c r="BE31" s="370">
        <f>VLOOKUP(D31,[3]Revenue_59!$A$4:$X$85,21,FALSE)</f>
        <v>1673.7800000000002</v>
      </c>
      <c r="BF31" s="370">
        <f>VLOOKUP(D31,[3]Revenue_59!$A$4:$X$85,24,FALSE)</f>
        <v>64.55</v>
      </c>
      <c r="BG31" s="371">
        <f t="shared" si="24"/>
        <v>76.258327922225178</v>
      </c>
      <c r="BH31" s="370">
        <f t="shared" si="25"/>
        <v>1750.0383279222253</v>
      </c>
      <c r="BI31" s="372">
        <f>VLOOKUP(D31,[3]Revenue_59!$A$4:$F$86,2,FALSE)</f>
        <v>1512.3200000000002</v>
      </c>
      <c r="BJ31" s="372">
        <f>VLOOKUP(D31,[3]Revenue_59!$A$4:$F$86,5,FALSE)</f>
        <v>44.86</v>
      </c>
      <c r="BK31" s="373">
        <f t="shared" si="26"/>
        <v>55.834692730917524</v>
      </c>
      <c r="BL31" s="372">
        <f t="shared" si="27"/>
        <v>1568.1546927309178</v>
      </c>
      <c r="BM31" s="370">
        <f>VLOOKUP(D31,[3]Revenue_59!$A$4:$K$85,8,FALSE)</f>
        <v>1614.2299999999998</v>
      </c>
      <c r="BN31" s="370">
        <f>VLOOKUP(D31,[3]Revenue_59!$A$4:$K$85,11,FALSE)</f>
        <v>11.5</v>
      </c>
      <c r="BO31" s="371">
        <f t="shared" si="28"/>
        <v>14.685261415441767</v>
      </c>
      <c r="BP31" s="370">
        <f t="shared" si="29"/>
        <v>1628.9152614154416</v>
      </c>
      <c r="BQ31" s="372">
        <f>VLOOKUP(D31,[3]Revenue_59!$A$4:$Q$85,14,FALSE)</f>
        <v>1146.68</v>
      </c>
      <c r="BR31" s="372">
        <f>VLOOKUP(D31,[3]Revenue_59!$A$4:$Q$85,17,FALSE)</f>
        <v>26.97</v>
      </c>
      <c r="BS31" s="373">
        <f t="shared" si="30"/>
        <v>44.283832979483286</v>
      </c>
      <c r="BT31" s="372">
        <f t="shared" si="31"/>
        <v>1190.9638329794834</v>
      </c>
      <c r="BU31" s="316">
        <f t="shared" si="32"/>
        <v>6138.0721150480686</v>
      </c>
      <c r="BV31" s="317">
        <f t="shared" si="33"/>
        <v>7.4798211962516499</v>
      </c>
      <c r="BW31" s="374">
        <f>VLOOKUP(D31,[4]รายได้ผู้เยียมเยือนชาวไทย!$C$6:$G$82,3,FALSE)</f>
        <v>1773.2400000000002</v>
      </c>
      <c r="BX31" s="374">
        <f>VLOOKUP(D31,[4]รายได้ผู้เยียมเยือนชาวต่างชาติ!$C$6:$G$82,3,FALSE)</f>
        <v>70.19</v>
      </c>
      <c r="BY31" s="375">
        <f t="shared" si="34"/>
        <v>77.44273561297085</v>
      </c>
      <c r="BZ31" s="374">
        <f t="shared" si="35"/>
        <v>1850.6827356129711</v>
      </c>
      <c r="CA31" s="376">
        <f>VLOOKUP(D31,[4]รายได้ผู้เยียมเยือนชาวไทย!$C$6:$N$82,6,FALSE)</f>
        <v>588.78</v>
      </c>
      <c r="CB31" s="376">
        <f>VLOOKUP(D31,[4]รายได้ผู้เยียมเยือนชาวต่างชาติ!$C$6:$N$82,6,FALSE)</f>
        <v>17.059999999999999</v>
      </c>
      <c r="CC31" s="377">
        <f t="shared" si="36"/>
        <v>24.07568628180066</v>
      </c>
      <c r="CD31" s="376">
        <f t="shared" si="37"/>
        <v>612.85568628180067</v>
      </c>
      <c r="CE31" s="374">
        <f>VLOOKUP(D31,[4]รายได้ผู้เยียมเยือนชาวไทย!$C$6:$N$82,7,FALSE)</f>
        <v>522.13</v>
      </c>
      <c r="CF31" s="374">
        <f>VLOOKUP(D31,[4]รายได้ผู้เยียมเยือนชาวต่างชาติ!$C$6:$N$82,7,FALSE)</f>
        <v>16.149999999999999</v>
      </c>
      <c r="CG31" s="375">
        <f t="shared" si="38"/>
        <v>23.209309531665653</v>
      </c>
      <c r="CH31" s="374">
        <f t="shared" si="39"/>
        <v>545.33930953166566</v>
      </c>
      <c r="CI31" s="376">
        <f>VLOOKUP(D31,[4]รายได้ผู้เยียมเยือนชาวไทย!$C$6:$N$82,8,FALSE)</f>
        <v>493.71</v>
      </c>
      <c r="CJ31" s="376">
        <f>VLOOKUP(D31,[4]รายได้ผู้เยียมเยือนชาวต่างชาติ!$C$6:$N$82,8,FALSE)</f>
        <v>13.83</v>
      </c>
      <c r="CK31" s="377">
        <f t="shared" si="40"/>
        <v>17.83713346713342</v>
      </c>
      <c r="CL31" s="376">
        <f t="shared" si="41"/>
        <v>511.54713346713339</v>
      </c>
      <c r="CM31" s="374">
        <f>VLOOKUP(D31,[4]รายได้ผู้เยียมเยือนชาวไทย!$C$6:$N$82,9,FALSE)</f>
        <v>599.37</v>
      </c>
      <c r="CN31" s="374">
        <f>VLOOKUP(D31,[4]รายได้ผู้เยียมเยือนชาวต่างชาติ!$C$6:$N$82,9,FALSE)</f>
        <v>4.12</v>
      </c>
      <c r="CO31" s="375">
        <f t="shared" si="42"/>
        <v>4.7176983159301473</v>
      </c>
      <c r="CP31" s="374">
        <f t="shared" si="43"/>
        <v>604.0876983159302</v>
      </c>
      <c r="CQ31" s="376">
        <f>VLOOKUP(D31,[4]รายได้ผู้เยียมเยือนชาวไทย!$C$6:$N$82,10,FALSE)</f>
        <v>544.44000000000005</v>
      </c>
      <c r="CR31" s="376">
        <f>VLOOKUP(D31,[4]รายได้ผู้เยียมเยือนชาวต่างชาติ!$C$6:$N$82,10,FALSE)</f>
        <v>3.78</v>
      </c>
      <c r="CS31" s="377">
        <f t="shared" si="44"/>
        <v>4.460925585560731</v>
      </c>
      <c r="CT31" s="376">
        <f t="shared" si="45"/>
        <v>548.9009255855608</v>
      </c>
      <c r="CU31" s="374">
        <f>VLOOKUP(D31,[4]รายได้ผู้เยียมเยือนชาวไทย!$C$6:$N$82,11,FALSE)</f>
        <v>554.95000000000005</v>
      </c>
      <c r="CV31" s="374">
        <f>VLOOKUP(D31,[4]รายได้ผู้เยียมเยือนชาวต่างชาติ!$C$6:$N$82,11,FALSE)</f>
        <v>4.25</v>
      </c>
      <c r="CW31" s="375">
        <f t="shared" si="46"/>
        <v>5.1473927815172758</v>
      </c>
      <c r="CX31" s="374">
        <f t="shared" si="47"/>
        <v>560.09739278151733</v>
      </c>
      <c r="CY31" s="376">
        <f>VLOOKUP(D31,[4]รายได้ผู้เยียมเยือนชาวไทย!$C$6:$N$82,12,FALSE)</f>
        <v>447.23</v>
      </c>
      <c r="CZ31" s="376">
        <f>VLOOKUP(D31,[4]รายได้ผู้เยียมเยือนชาวต่างชาติ!$C$6:$N$82,12,FALSE)</f>
        <v>9.74</v>
      </c>
      <c r="DA31" s="377">
        <f t="shared" si="48"/>
        <v>15.31195740980225</v>
      </c>
      <c r="DB31" s="376">
        <f t="shared" si="49"/>
        <v>462.54195740980225</v>
      </c>
      <c r="DC31" s="374">
        <f>VLOOKUP(D31,รายได้ที่เกิดขึ้นในจังหวัด!D31:CI107,83,FALSE)</f>
        <v>401.26</v>
      </c>
      <c r="DD31" s="374">
        <f>VLOOKUP(D31,รายได้ที่เกิดขึ้นในจังหวัด!D31:CI107,84,FALSE)</f>
        <v>9.89</v>
      </c>
      <c r="DE31" s="375">
        <f t="shared" si="50"/>
        <v>16.131886145577795</v>
      </c>
      <c r="DF31" s="374">
        <f t="shared" si="51"/>
        <v>417.39188614557781</v>
      </c>
      <c r="DG31" s="376">
        <f>VLOOKUP(D31,รายได้ที่เกิดขึ้นในจังหวัด!D31:CL107,86,FALSE)</f>
        <v>357.29</v>
      </c>
      <c r="DH31" s="376">
        <f>VLOOKUP(D31,รายได้ที่เกิดขึ้นในจังหวัด!D31:CL107,87,FALSE)</f>
        <v>9.17</v>
      </c>
      <c r="DI31" s="377">
        <f t="shared" si="52"/>
        <v>13.223172203261297</v>
      </c>
      <c r="DJ31" s="376">
        <f t="shared" si="53"/>
        <v>370.51317220326132</v>
      </c>
      <c r="DK31" s="378">
        <f t="shared" si="54"/>
        <v>6483.9578973352209</v>
      </c>
      <c r="DL31" s="379">
        <f t="shared" si="55"/>
        <v>5.6350882786010343</v>
      </c>
    </row>
    <row r="32" spans="1:116" ht="41.1" hidden="1" customHeight="1">
      <c r="A32" s="300">
        <v>22</v>
      </c>
      <c r="B32" s="300" t="s">
        <v>95</v>
      </c>
      <c r="C32" s="322" t="s">
        <v>96</v>
      </c>
      <c r="D32" s="303" t="str">
        <f t="shared" si="4"/>
        <v>นครนายก</v>
      </c>
      <c r="E32" s="264" t="s">
        <v>77</v>
      </c>
      <c r="F32" s="304">
        <v>5691.0199999999995</v>
      </c>
      <c r="G32" s="304">
        <v>5012.7643346060677</v>
      </c>
      <c r="H32" s="304">
        <v>5700.9363254746395</v>
      </c>
      <c r="I32" s="305">
        <v>6187.0899470598142</v>
      </c>
      <c r="J32" s="306">
        <f t="shared" si="56"/>
        <v>-0.11917998274367897</v>
      </c>
      <c r="K32" s="306">
        <f t="shared" si="56"/>
        <v>0.13728393056855173</v>
      </c>
      <c r="L32" s="306">
        <f t="shared" si="56"/>
        <v>8.5276100947277167E-2</v>
      </c>
      <c r="M32" s="307">
        <f t="shared" si="1"/>
        <v>3.4460016257383312E-2</v>
      </c>
      <c r="N32" s="306">
        <f t="shared" si="2"/>
        <v>3.4460016257383312E-2</v>
      </c>
      <c r="O32" s="305">
        <v>0</v>
      </c>
      <c r="P32" s="305">
        <v>0</v>
      </c>
      <c r="Q32" s="305">
        <v>0</v>
      </c>
      <c r="R32" s="305">
        <v>0</v>
      </c>
      <c r="S32" s="305"/>
      <c r="T32" s="306">
        <f t="shared" si="3"/>
        <v>3.4460016257383312E-2</v>
      </c>
      <c r="U32" s="366">
        <f>รายได้ที่เกิดขึ้นในจังหวัด!U32</f>
        <v>918.14</v>
      </c>
      <c r="V32" s="366">
        <f>รายได้ที่เกิดขึ้นในจังหวัด!V32</f>
        <v>33.06</v>
      </c>
      <c r="W32" s="366">
        <f t="shared" si="5"/>
        <v>40.864605010860032</v>
      </c>
      <c r="X32" s="366">
        <f t="shared" si="6"/>
        <v>959.00460501086002</v>
      </c>
      <c r="Y32" s="366">
        <f>รายได้ที่เกิดขึ้นในจังหวัด!X32</f>
        <v>1456.7600000000002</v>
      </c>
      <c r="Z32" s="366">
        <f>รายได้ที่เกิดขึ้นในจังหวัด!Y32</f>
        <v>11.379999999999999</v>
      </c>
      <c r="AA32" s="366">
        <f t="shared" si="7"/>
        <v>13.765523134101457</v>
      </c>
      <c r="AB32" s="366">
        <f t="shared" si="8"/>
        <v>1470.5255231341016</v>
      </c>
      <c r="AC32" s="366">
        <f>รายได้ที่เกิดขึ้นในจังหวัด!AA32</f>
        <v>1367.02</v>
      </c>
      <c r="AD32" s="366">
        <f>รายได้ที่เกิดขึ้นในจังหวัด!AB32</f>
        <v>5.8100000000000005</v>
      </c>
      <c r="AE32" s="366">
        <f t="shared" si="9"/>
        <v>6.8277461019050989</v>
      </c>
      <c r="AF32" s="366">
        <f t="shared" si="10"/>
        <v>1373.8477461019052</v>
      </c>
      <c r="AG32" s="366">
        <f>รายได้ที่เกิดขึ้นในจังหวัด!AD32</f>
        <v>1172.6500000000001</v>
      </c>
      <c r="AH32" s="366">
        <f>รายได้ที่เกิดขึ้นในจังหวัด!AE32</f>
        <v>20.97</v>
      </c>
      <c r="AI32" s="366">
        <f t="shared" si="11"/>
        <v>34.701857589168768</v>
      </c>
      <c r="AJ32" s="366">
        <f t="shared" si="12"/>
        <v>1207.351857589169</v>
      </c>
      <c r="AK32" s="366">
        <f t="shared" si="13"/>
        <v>5010.7297318360361</v>
      </c>
      <c r="AL32" s="367"/>
      <c r="AM32" s="310">
        <f>VLOOKUP(D32,[2]รายได้!$B$6:$Y$83,21,FALSE)</f>
        <v>965.16000000000008</v>
      </c>
      <c r="AN32" s="310">
        <f>VLOOKUP(D32,[2]รายได้!$B$6:$Y$83,24,FALSE)</f>
        <v>34.349999999999994</v>
      </c>
      <c r="AO32" s="310">
        <f t="shared" si="14"/>
        <v>43.343071724493434</v>
      </c>
      <c r="AP32" s="310">
        <f t="shared" si="15"/>
        <v>1008.5030717244936</v>
      </c>
      <c r="AQ32" s="309">
        <f>VLOOKUP(D32,[3]Revenue_59!$A$4:$C$85,3,FALSE)</f>
        <v>1769.37</v>
      </c>
      <c r="AR32" s="309">
        <f>VLOOKUP(D32,[3]Revenue_59!$A$4:$F$86,6,FALSE)</f>
        <v>12.65</v>
      </c>
      <c r="AS32" s="309">
        <f t="shared" si="16"/>
        <v>16.643710485489937</v>
      </c>
      <c r="AT32" s="309">
        <f t="shared" si="17"/>
        <v>1786.0137104854898</v>
      </c>
      <c r="AU32" s="310">
        <f>VLOOKUP(D32,[3]Revenue_59!$A$4:$L$86,9,FALSE)</f>
        <v>1510.01</v>
      </c>
      <c r="AV32" s="310">
        <f>VLOOKUP(D32,[3]Revenue_59!$A$4:$L$86,12,FALSE)</f>
        <v>5.84</v>
      </c>
      <c r="AW32" s="310">
        <f t="shared" si="18"/>
        <v>8.3254785510641529</v>
      </c>
      <c r="AX32" s="310">
        <f t="shared" si="19"/>
        <v>1518.3354785510642</v>
      </c>
      <c r="AY32" s="309">
        <f>VLOOKUP(D32,[3]Revenue_59!$A$4:$R$86,15,FALSE)</f>
        <v>1347.6499999999999</v>
      </c>
      <c r="AZ32" s="309">
        <f>VLOOKUP(D32,[3]Revenue_59!$A$4:$R$86,18,FALSE)</f>
        <v>24.070000000000004</v>
      </c>
      <c r="BA32" s="309">
        <f t="shared" si="20"/>
        <v>42.369400649885584</v>
      </c>
      <c r="BB32" s="309">
        <f t="shared" si="21"/>
        <v>1390.0194006498855</v>
      </c>
      <c r="BC32" s="368">
        <f t="shared" si="22"/>
        <v>5702.8716614109326</v>
      </c>
      <c r="BD32" s="369">
        <f t="shared" si="23"/>
        <v>13.813196213264552</v>
      </c>
      <c r="BE32" s="370">
        <f>VLOOKUP(D32,[3]Revenue_59!$A$4:$X$85,21,FALSE)</f>
        <v>1136.42</v>
      </c>
      <c r="BF32" s="370">
        <f>VLOOKUP(D32,[3]Revenue_59!$A$4:$X$85,24,FALSE)</f>
        <v>41.390000000000008</v>
      </c>
      <c r="BG32" s="371">
        <f t="shared" si="24"/>
        <v>48.897477811013182</v>
      </c>
      <c r="BH32" s="370">
        <f t="shared" si="25"/>
        <v>1185.3174778110133</v>
      </c>
      <c r="BI32" s="372">
        <f>VLOOKUP(D32,[3]Revenue_59!$A$4:$F$86,2,FALSE)</f>
        <v>1868.7299999999998</v>
      </c>
      <c r="BJ32" s="372">
        <f>VLOOKUP(D32,[3]Revenue_59!$A$4:$F$86,5,FALSE)</f>
        <v>12.910000000000002</v>
      </c>
      <c r="BK32" s="373">
        <f t="shared" si="26"/>
        <v>16.068343360591737</v>
      </c>
      <c r="BL32" s="372">
        <f t="shared" si="27"/>
        <v>1884.7983433605916</v>
      </c>
      <c r="BM32" s="370">
        <f>VLOOKUP(D32,[3]Revenue_59!$A$4:$K$85,8,FALSE)</f>
        <v>1559.07</v>
      </c>
      <c r="BN32" s="370">
        <f>VLOOKUP(D32,[3]Revenue_59!$A$4:$K$85,11,FALSE)</f>
        <v>6.2700000000000005</v>
      </c>
      <c r="BO32" s="371">
        <f t="shared" si="28"/>
        <v>8.0066599195495556</v>
      </c>
      <c r="BP32" s="370">
        <f t="shared" si="29"/>
        <v>1567.0766599195495</v>
      </c>
      <c r="BQ32" s="372">
        <f>VLOOKUP(D32,[3]Revenue_59!$A$4:$Q$85,14,FALSE)</f>
        <v>1478.42</v>
      </c>
      <c r="BR32" s="372">
        <f>VLOOKUP(D32,[3]Revenue_59!$A$4:$Q$85,17,FALSE)</f>
        <v>25.96</v>
      </c>
      <c r="BS32" s="373">
        <f t="shared" si="30"/>
        <v>42.625446946510429</v>
      </c>
      <c r="BT32" s="372">
        <f t="shared" si="31"/>
        <v>1521.0454469465105</v>
      </c>
      <c r="BU32" s="316">
        <f t="shared" si="32"/>
        <v>6158.2379280376645</v>
      </c>
      <c r="BV32" s="317">
        <f t="shared" si="33"/>
        <v>7.9848590966550157</v>
      </c>
      <c r="BW32" s="374">
        <f>VLOOKUP(D32,[4]รายได้ผู้เยียมเยือนชาวไทย!$C$6:$G$82,3,FALSE)</f>
        <v>1234.7199999999998</v>
      </c>
      <c r="BX32" s="374">
        <f>VLOOKUP(D32,[4]รายได้ผู้เยียมเยือนชาวต่างชาติ!$C$6:$G$82,3,FALSE)</f>
        <v>44.480000000000004</v>
      </c>
      <c r="BY32" s="375">
        <f t="shared" si="34"/>
        <v>49.076120245974408</v>
      </c>
      <c r="BZ32" s="374">
        <f t="shared" si="35"/>
        <v>1283.7961202459742</v>
      </c>
      <c r="CA32" s="376">
        <f>VLOOKUP(D32,[4]รายได้ผู้เยียมเยือนชาวไทย!$C$6:$N$82,6,FALSE)</f>
        <v>698.31</v>
      </c>
      <c r="CB32" s="376">
        <f>VLOOKUP(D32,[4]รายได้ผู้เยียมเยือนชาวต่างชาติ!$C$6:$N$82,6,FALSE)</f>
        <v>4.8600000000000003</v>
      </c>
      <c r="CC32" s="377">
        <f t="shared" si="36"/>
        <v>6.8586069946981967</v>
      </c>
      <c r="CD32" s="376">
        <f t="shared" si="37"/>
        <v>705.16860699469817</v>
      </c>
      <c r="CE32" s="374">
        <f>VLOOKUP(D32,[4]รายได้ผู้เยียมเยือนชาวไทย!$C$6:$N$82,7,FALSE)</f>
        <v>650.09</v>
      </c>
      <c r="CF32" s="374">
        <f>VLOOKUP(D32,[4]รายได้ผู้เยียมเยือนชาวต่างชาติ!$C$6:$N$82,7,FALSE)</f>
        <v>5.69</v>
      </c>
      <c r="CG32" s="375">
        <f t="shared" si="38"/>
        <v>8.1771499216828225</v>
      </c>
      <c r="CH32" s="374">
        <f t="shared" si="39"/>
        <v>658.26714992168286</v>
      </c>
      <c r="CI32" s="376">
        <f>VLOOKUP(D32,[4]รายได้ผู้เยียมเยือนชาวไทย!$C$6:$N$82,8,FALSE)</f>
        <v>661.48</v>
      </c>
      <c r="CJ32" s="376">
        <f>VLOOKUP(D32,[4]รายได้ผู้เยียมเยือนชาวต่างชาติ!$C$6:$N$82,8,FALSE)</f>
        <v>3.27</v>
      </c>
      <c r="CK32" s="377">
        <f t="shared" si="40"/>
        <v>4.2174567199946695</v>
      </c>
      <c r="CL32" s="376">
        <f t="shared" si="41"/>
        <v>665.69745671999465</v>
      </c>
      <c r="CM32" s="374">
        <f>VLOOKUP(D32,[4]รายได้ผู้เยียมเยือนชาวไทย!$C$6:$N$82,9,FALSE)</f>
        <v>594.97</v>
      </c>
      <c r="CN32" s="374">
        <f>VLOOKUP(D32,[4]รายได้ผู้เยียมเยือนชาวต่างชาติ!$C$6:$N$82,9,FALSE)</f>
        <v>2.46</v>
      </c>
      <c r="CO32" s="375">
        <f t="shared" si="42"/>
        <v>2.8168781206767384</v>
      </c>
      <c r="CP32" s="374">
        <f t="shared" si="43"/>
        <v>597.78687812067676</v>
      </c>
      <c r="CQ32" s="376">
        <f>VLOOKUP(D32,[4]รายได้ผู้เยียมเยือนชาวไทย!$C$6:$N$82,10,FALSE)</f>
        <v>593.08000000000004</v>
      </c>
      <c r="CR32" s="376">
        <f>VLOOKUP(D32,[4]รายได้ผู้เยียมเยือนชาวต่างชาติ!$C$6:$N$82,10,FALSE)</f>
        <v>2.37</v>
      </c>
      <c r="CS32" s="377">
        <f t="shared" si="44"/>
        <v>2.7969295338039508</v>
      </c>
      <c r="CT32" s="376">
        <f t="shared" si="45"/>
        <v>595.87692953380395</v>
      </c>
      <c r="CU32" s="374">
        <f>VLOOKUP(D32,[4]รายได้ผู้เยียมเยือนชาวไทย!$C$6:$N$82,11,FALSE)</f>
        <v>501.13</v>
      </c>
      <c r="CV32" s="374">
        <f>VLOOKUP(D32,[4]รายได้ผู้เยียมเยือนชาวต่างชาติ!$C$6:$N$82,11,FALSE)</f>
        <v>2.15</v>
      </c>
      <c r="CW32" s="375">
        <f t="shared" si="46"/>
        <v>2.6039751718263866</v>
      </c>
      <c r="CX32" s="374">
        <f t="shared" si="47"/>
        <v>503.73397517182639</v>
      </c>
      <c r="CY32" s="376">
        <f>VLOOKUP(D32,[4]รายได้ผู้เยียมเยือนชาวไทย!$C$6:$N$82,12,FALSE)</f>
        <v>534.41</v>
      </c>
      <c r="CZ32" s="376">
        <f>VLOOKUP(D32,[4]รายได้ผู้เยียมเยือนชาวต่างชาติ!$C$6:$N$82,12,FALSE)</f>
        <v>9.09</v>
      </c>
      <c r="DA32" s="377">
        <f t="shared" si="48"/>
        <v>14.290112202782591</v>
      </c>
      <c r="DB32" s="376">
        <f t="shared" si="49"/>
        <v>548.70011220278252</v>
      </c>
      <c r="DC32" s="374">
        <f>VLOOKUP(D32,รายได้ที่เกิดขึ้นในจังหวัด!D32:CI108,83,FALSE)</f>
        <v>538.35</v>
      </c>
      <c r="DD32" s="374">
        <f>VLOOKUP(D32,รายได้ที่เกิดขึ้นในจังหวัด!D32:CI108,84,FALSE)</f>
        <v>8.94</v>
      </c>
      <c r="DE32" s="375">
        <f t="shared" si="50"/>
        <v>14.582311642210865</v>
      </c>
      <c r="DF32" s="374">
        <f t="shared" si="51"/>
        <v>552.93231164221083</v>
      </c>
      <c r="DG32" s="376">
        <f>VLOOKUP(D32,รายได้ที่เกิดขึ้นในจังหวัด!D32:CL108,86,FALSE)</f>
        <v>509.25</v>
      </c>
      <c r="DH32" s="376">
        <f>VLOOKUP(D32,รายได้ที่เกิดขึ้นในจังหวัด!D32:CL108,87,FALSE)</f>
        <v>10.79</v>
      </c>
      <c r="DI32" s="377">
        <f t="shared" si="52"/>
        <v>15.559217892387064</v>
      </c>
      <c r="DJ32" s="376">
        <f t="shared" si="53"/>
        <v>524.8092178923871</v>
      </c>
      <c r="DK32" s="378">
        <f t="shared" si="54"/>
        <v>6636.7687584460373</v>
      </c>
      <c r="DL32" s="379">
        <f t="shared" si="55"/>
        <v>7.770580416025882</v>
      </c>
    </row>
    <row r="33" spans="1:116" ht="41.1" hidden="1" customHeight="1">
      <c r="A33" s="300">
        <v>23</v>
      </c>
      <c r="B33" s="300" t="s">
        <v>97</v>
      </c>
      <c r="C33" s="322" t="s">
        <v>98</v>
      </c>
      <c r="D33" s="303" t="str">
        <f t="shared" si="4"/>
        <v>นครปฐม</v>
      </c>
      <c r="E33" s="264" t="s">
        <v>63</v>
      </c>
      <c r="F33" s="304">
        <v>3254.6200000000003</v>
      </c>
      <c r="G33" s="304">
        <v>3501.4270552183407</v>
      </c>
      <c r="H33" s="304">
        <v>4096.7665789029761</v>
      </c>
      <c r="I33" s="305">
        <v>4711.9289247561474</v>
      </c>
      <c r="J33" s="306">
        <f t="shared" si="56"/>
        <v>7.5832833085994769E-2</v>
      </c>
      <c r="K33" s="306">
        <f t="shared" si="56"/>
        <v>0.1700276813699069</v>
      </c>
      <c r="L33" s="306">
        <f t="shared" si="56"/>
        <v>0.15015801706181126</v>
      </c>
      <c r="M33" s="307">
        <f t="shared" si="1"/>
        <v>0.13200617717257099</v>
      </c>
      <c r="N33" s="306">
        <f t="shared" si="2"/>
        <v>0.1</v>
      </c>
      <c r="O33" s="305">
        <v>0</v>
      </c>
      <c r="P33" s="305">
        <v>0</v>
      </c>
      <c r="Q33" s="306">
        <v>1.4999999999999999E-2</v>
      </c>
      <c r="R33" s="305">
        <v>0</v>
      </c>
      <c r="S33" s="305"/>
      <c r="T33" s="306">
        <f t="shared" si="3"/>
        <v>0.115</v>
      </c>
      <c r="U33" s="366">
        <f>รายได้ที่เกิดขึ้นในจังหวัด!U33</f>
        <v>1090.4999999999998</v>
      </c>
      <c r="V33" s="366">
        <f>รายได้ที่เกิดขึ้นในจังหวัด!V33</f>
        <v>75.039999999999992</v>
      </c>
      <c r="W33" s="366">
        <f t="shared" si="5"/>
        <v>92.754989716120278</v>
      </c>
      <c r="X33" s="366">
        <f t="shared" si="6"/>
        <v>1183.25498971612</v>
      </c>
      <c r="Y33" s="366">
        <f>รายได้ที่เกิดขึ้นในจังหวัด!X33</f>
        <v>587.66999999999996</v>
      </c>
      <c r="Z33" s="366">
        <f>รายได้ที่เกิดขึ้นในจังหวัด!Y33</f>
        <v>34.460000000000008</v>
      </c>
      <c r="AA33" s="366">
        <f t="shared" si="7"/>
        <v>41.68364913893992</v>
      </c>
      <c r="AB33" s="366">
        <f t="shared" si="8"/>
        <v>629.35364913893989</v>
      </c>
      <c r="AC33" s="366">
        <f>รายได้ที่เกิดขึ้นในจังหวัด!AA33</f>
        <v>713.41</v>
      </c>
      <c r="AD33" s="366">
        <f>รายได้ที่เกิดขึ้นในจังหวัด!AB33</f>
        <v>28.189999999999998</v>
      </c>
      <c r="AE33" s="366">
        <f t="shared" si="9"/>
        <v>33.128083065870001</v>
      </c>
      <c r="AF33" s="366">
        <f t="shared" si="10"/>
        <v>746.53808306586996</v>
      </c>
      <c r="AG33" s="366">
        <f>รายได้ที่เกิดขึ้นในจังหวัด!AD33</f>
        <v>1077.76</v>
      </c>
      <c r="AH33" s="366">
        <f>รายได้ที่เกิดขึ้นในจังหวัด!AE33</f>
        <v>48.53</v>
      </c>
      <c r="AI33" s="366">
        <f t="shared" si="11"/>
        <v>80.309067658672419</v>
      </c>
      <c r="AJ33" s="366">
        <f t="shared" si="12"/>
        <v>1158.0690676586723</v>
      </c>
      <c r="AK33" s="366">
        <f t="shared" si="13"/>
        <v>3717.2157895796022</v>
      </c>
      <c r="AL33" s="367"/>
      <c r="AM33" s="310">
        <f>VLOOKUP(D33,[2]รายได้!$B$6:$Y$83,21,FALSE)</f>
        <v>1272.0600000000002</v>
      </c>
      <c r="AN33" s="310">
        <f>VLOOKUP(D33,[2]รายได้!$B$6:$Y$83,24,FALSE)</f>
        <v>85.249999999999986</v>
      </c>
      <c r="AO33" s="310">
        <f t="shared" si="14"/>
        <v>107.56904991304411</v>
      </c>
      <c r="AP33" s="310">
        <f t="shared" si="15"/>
        <v>1379.6290499130444</v>
      </c>
      <c r="AQ33" s="309">
        <f>VLOOKUP(D33,[3]Revenue_59!$A$4:$C$85,3,FALSE)</f>
        <v>642.86</v>
      </c>
      <c r="AR33" s="309">
        <f>VLOOKUP(D33,[3]Revenue_59!$A$4:$F$86,6,FALSE)</f>
        <v>36.79</v>
      </c>
      <c r="AS33" s="309">
        <f t="shared" si="16"/>
        <v>48.404909783492073</v>
      </c>
      <c r="AT33" s="309">
        <f t="shared" si="17"/>
        <v>691.26490978349204</v>
      </c>
      <c r="AU33" s="310">
        <f>VLOOKUP(D33,[3]Revenue_59!$A$4:$L$86,9,FALSE)</f>
        <v>747.17000000000007</v>
      </c>
      <c r="AV33" s="310">
        <f>VLOOKUP(D33,[3]Revenue_59!$A$4:$L$86,12,FALSE)</f>
        <v>29.230000000000004</v>
      </c>
      <c r="AW33" s="310">
        <f t="shared" si="18"/>
        <v>41.670160624589933</v>
      </c>
      <c r="AX33" s="310">
        <f t="shared" si="19"/>
        <v>788.84016062459</v>
      </c>
      <c r="AY33" s="309">
        <f>VLOOKUP(D33,[3]Revenue_59!$A$4:$R$86,15,FALSE)</f>
        <v>1147.42</v>
      </c>
      <c r="AZ33" s="309">
        <f>VLOOKUP(D33,[3]Revenue_59!$A$4:$R$86,18,FALSE)</f>
        <v>51.89</v>
      </c>
      <c r="BA33" s="309">
        <f t="shared" si="20"/>
        <v>91.339767333716765</v>
      </c>
      <c r="BB33" s="309">
        <f t="shared" si="21"/>
        <v>1238.7597673337168</v>
      </c>
      <c r="BC33" s="368">
        <f t="shared" si="22"/>
        <v>4098.4938876548431</v>
      </c>
      <c r="BD33" s="369">
        <f t="shared" si="23"/>
        <v>10.257088091147958</v>
      </c>
      <c r="BE33" s="370">
        <f>VLOOKUP(D33,[3]Revenue_59!$A$4:$X$85,21,FALSE)</f>
        <v>1299.97</v>
      </c>
      <c r="BF33" s="370">
        <f>VLOOKUP(D33,[3]Revenue_59!$A$4:$X$85,24,FALSE)</f>
        <v>86.559999999999988</v>
      </c>
      <c r="BG33" s="371">
        <f t="shared" si="24"/>
        <v>102.26058659872673</v>
      </c>
      <c r="BH33" s="370">
        <f t="shared" si="25"/>
        <v>1402.2305865987269</v>
      </c>
      <c r="BI33" s="372">
        <f>VLOOKUP(D33,[3]Revenue_59!$A$4:$F$86,2,FALSE)</f>
        <v>847.69999999999993</v>
      </c>
      <c r="BJ33" s="372">
        <f>VLOOKUP(D33,[3]Revenue_59!$A$4:$F$86,5,FALSE)</f>
        <v>42.08</v>
      </c>
      <c r="BK33" s="373">
        <f t="shared" si="26"/>
        <v>52.374584710588707</v>
      </c>
      <c r="BL33" s="372">
        <f t="shared" si="27"/>
        <v>900.07458471058862</v>
      </c>
      <c r="BM33" s="370">
        <f>VLOOKUP(D33,[3]Revenue_59!$A$4:$K$85,8,FALSE)</f>
        <v>893.45</v>
      </c>
      <c r="BN33" s="370">
        <f>VLOOKUP(D33,[3]Revenue_59!$A$4:$K$85,11,FALSE)</f>
        <v>32.92</v>
      </c>
      <c r="BO33" s="371">
        <f t="shared" si="28"/>
        <v>42.038157025768953</v>
      </c>
      <c r="BP33" s="370">
        <f t="shared" si="29"/>
        <v>935.48815702576894</v>
      </c>
      <c r="BQ33" s="372">
        <f>VLOOKUP(D33,[3]Revenue_59!$A$4:$Q$85,14,FALSE)</f>
        <v>1545.11</v>
      </c>
      <c r="BR33" s="372">
        <f>VLOOKUP(D33,[3]Revenue_59!$A$4:$Q$85,17,FALSE)</f>
        <v>64.069999999999993</v>
      </c>
      <c r="BS33" s="373">
        <f t="shared" si="30"/>
        <v>105.2007852797736</v>
      </c>
      <c r="BT33" s="372">
        <f t="shared" si="31"/>
        <v>1650.3107852797734</v>
      </c>
      <c r="BU33" s="316">
        <f t="shared" si="32"/>
        <v>4888.1041136148579</v>
      </c>
      <c r="BV33" s="317">
        <f t="shared" si="33"/>
        <v>19.265863207419091</v>
      </c>
      <c r="BW33" s="374">
        <f>VLOOKUP(D33,[4]รายได้ผู้เยียมเยือนชาวไทย!$C$6:$G$82,3,FALSE)</f>
        <v>1518.2899999999997</v>
      </c>
      <c r="BX33" s="374">
        <f>VLOOKUP(D33,[4]รายได้ผู้เยียมเยือนชาวต่างชาติ!$C$6:$G$82,3,FALSE)</f>
        <v>90.17</v>
      </c>
      <c r="BY33" s="375">
        <f t="shared" si="34"/>
        <v>99.48726984216529</v>
      </c>
      <c r="BZ33" s="374">
        <f t="shared" si="35"/>
        <v>1617.777269842165</v>
      </c>
      <c r="CA33" s="376">
        <f>VLOOKUP(D33,[4]รายได้ผู้เยียมเยือนชาวไทย!$C$6:$N$82,6,FALSE)</f>
        <v>314.10000000000002</v>
      </c>
      <c r="CB33" s="376">
        <f>VLOOKUP(D33,[4]รายได้ผู้เยียมเยือนชาวต่างชาติ!$C$6:$N$82,6,FALSE)</f>
        <v>12.94</v>
      </c>
      <c r="CC33" s="377">
        <f t="shared" si="36"/>
        <v>18.261393932385729</v>
      </c>
      <c r="CD33" s="376">
        <f t="shared" si="37"/>
        <v>332.36139393238574</v>
      </c>
      <c r="CE33" s="374">
        <f>VLOOKUP(D33,[4]รายได้ผู้เยียมเยือนชาวไทย!$C$6:$N$82,7,FALSE)</f>
        <v>281.08</v>
      </c>
      <c r="CF33" s="374">
        <f>VLOOKUP(D33,[4]รายได้ผู้เยียมเยือนชาวต่างชาติ!$C$6:$N$82,7,FALSE)</f>
        <v>19.62</v>
      </c>
      <c r="CG33" s="375">
        <f t="shared" si="38"/>
        <v>28.196077585837784</v>
      </c>
      <c r="CH33" s="374">
        <f t="shared" si="39"/>
        <v>309.27607758583775</v>
      </c>
      <c r="CI33" s="376">
        <f>VLOOKUP(D33,[4]รายได้ผู้เยียมเยือนชาวไทย!$C$6:$N$82,8,FALSE)</f>
        <v>306.14</v>
      </c>
      <c r="CJ33" s="376">
        <f>VLOOKUP(D33,[4]รายได้ผู้เยียมเยือนชาวต่างชาติ!$C$6:$N$82,8,FALSE)</f>
        <v>13.46</v>
      </c>
      <c r="CK33" s="377">
        <f t="shared" si="40"/>
        <v>17.359928884137084</v>
      </c>
      <c r="CL33" s="376">
        <f t="shared" si="41"/>
        <v>323.49992888413709</v>
      </c>
      <c r="CM33" s="374">
        <f>VLOOKUP(D33,[4]รายได้ผู้เยียมเยือนชาวไทย!$C$6:$N$82,9,FALSE)</f>
        <v>318.17</v>
      </c>
      <c r="CN33" s="374">
        <f>VLOOKUP(D33,[4]รายได้ผู้เยียมเยือนชาวต่างชาติ!$C$6:$N$82,9,FALSE)</f>
        <v>14</v>
      </c>
      <c r="CO33" s="375">
        <f t="shared" si="42"/>
        <v>16.031013694908268</v>
      </c>
      <c r="CP33" s="374">
        <f t="shared" si="43"/>
        <v>334.20101369490828</v>
      </c>
      <c r="CQ33" s="376">
        <f>VLOOKUP(D33,[4]รายได้ผู้เยียมเยือนชาวไทย!$C$6:$N$82,10,FALSE)</f>
        <v>322.58999999999997</v>
      </c>
      <c r="CR33" s="376">
        <f>VLOOKUP(D33,[4]รายได้ผู้เยียมเยือนชาวต่างชาติ!$C$6:$N$82,10,FALSE)</f>
        <v>13.56</v>
      </c>
      <c r="CS33" s="377">
        <f t="shared" si="44"/>
        <v>16.002685433916277</v>
      </c>
      <c r="CT33" s="376">
        <f t="shared" si="45"/>
        <v>338.59268543391624</v>
      </c>
      <c r="CU33" s="374">
        <f>VLOOKUP(D33,[4]รายได้ผู้เยียมเยือนชาวไทย!$C$6:$N$82,11,FALSE)</f>
        <v>308.43</v>
      </c>
      <c r="CV33" s="374">
        <f>VLOOKUP(D33,[4]รายได้ผู้เยียมเยือนชาวต่างชาติ!$C$6:$N$82,11,FALSE)</f>
        <v>11.43</v>
      </c>
      <c r="CW33" s="375">
        <f t="shared" si="46"/>
        <v>13.843458704174697</v>
      </c>
      <c r="CX33" s="374">
        <f t="shared" si="47"/>
        <v>322.27345870417469</v>
      </c>
      <c r="CY33" s="376">
        <f>VLOOKUP(D33,[4]รายได้ผู้เยียมเยือนชาวไทย!$C$6:$N$82,12,FALSE)</f>
        <v>562.71</v>
      </c>
      <c r="CZ33" s="376">
        <f>VLOOKUP(D33,[4]รายได้ผู้เยียมเยือนชาวต่างชาติ!$C$6:$N$82,12,FALSE)</f>
        <v>26.29</v>
      </c>
      <c r="DA33" s="377">
        <f t="shared" si="48"/>
        <v>41.329708450071983</v>
      </c>
      <c r="DB33" s="376">
        <f t="shared" si="49"/>
        <v>604.039708450072</v>
      </c>
      <c r="DC33" s="374">
        <f>VLOOKUP(D33,รายได้ที่เกิดขึ้นในจังหวัด!D33:CI109,83,FALSE)</f>
        <v>602.20000000000005</v>
      </c>
      <c r="DD33" s="374">
        <f>VLOOKUP(D33,รายได้ที่เกิดขึ้นในจังหวัด!D33:CI109,84,FALSE)</f>
        <v>22.91</v>
      </c>
      <c r="DE33" s="375">
        <f t="shared" si="50"/>
        <v>37.369212496985561</v>
      </c>
      <c r="DF33" s="374">
        <f t="shared" si="51"/>
        <v>639.56921249698564</v>
      </c>
      <c r="DG33" s="376">
        <f>VLOOKUP(D33,รายได้ที่เกิดขึ้นในจังหวัด!D33:CL109,86,FALSE)</f>
        <v>539.03</v>
      </c>
      <c r="DH33" s="376">
        <f>VLOOKUP(D33,รายได้ที่เกิดขึ้นในจังหวัด!D33:CL109,87,FALSE)</f>
        <v>21.41</v>
      </c>
      <c r="DI33" s="377">
        <f t="shared" si="52"/>
        <v>30.873295187767109</v>
      </c>
      <c r="DJ33" s="376">
        <f t="shared" si="53"/>
        <v>569.90329518776707</v>
      </c>
      <c r="DK33" s="378">
        <f t="shared" si="54"/>
        <v>5391.4940442123498</v>
      </c>
      <c r="DL33" s="379">
        <f t="shared" si="55"/>
        <v>10.298265317127713</v>
      </c>
    </row>
    <row r="34" spans="1:116" ht="41.1" hidden="1" customHeight="1">
      <c r="A34" s="300">
        <v>24</v>
      </c>
      <c r="B34" s="300" t="s">
        <v>99</v>
      </c>
      <c r="C34" s="322" t="s">
        <v>100</v>
      </c>
      <c r="D34" s="303" t="str">
        <f t="shared" si="4"/>
        <v>นครพนม</v>
      </c>
      <c r="E34" s="264" t="s">
        <v>101</v>
      </c>
      <c r="F34" s="304">
        <v>1264.1300000000001</v>
      </c>
      <c r="G34" s="304">
        <v>1393.3559988874401</v>
      </c>
      <c r="H34" s="304">
        <v>1567.6225259648704</v>
      </c>
      <c r="I34" s="305">
        <v>1690.9719732067481</v>
      </c>
      <c r="J34" s="306">
        <f t="shared" si="56"/>
        <v>0.1022252449411374</v>
      </c>
      <c r="K34" s="306">
        <f t="shared" si="56"/>
        <v>0.12506963562548101</v>
      </c>
      <c r="L34" s="306">
        <f t="shared" si="56"/>
        <v>7.8685681788067049E-2</v>
      </c>
      <c r="M34" s="307">
        <f t="shared" si="1"/>
        <v>0.10199352078489515</v>
      </c>
      <c r="N34" s="306">
        <f t="shared" si="2"/>
        <v>0.1</v>
      </c>
      <c r="O34" s="305">
        <v>0</v>
      </c>
      <c r="P34" s="305">
        <v>0</v>
      </c>
      <c r="Q34" s="305">
        <v>0</v>
      </c>
      <c r="R34" s="305">
        <v>0</v>
      </c>
      <c r="S34" s="305"/>
      <c r="T34" s="306">
        <f t="shared" si="3"/>
        <v>0.1</v>
      </c>
      <c r="U34" s="366">
        <f>รายได้ที่เกิดขึ้นในจังหวัด!U34</f>
        <v>301.32</v>
      </c>
      <c r="V34" s="366">
        <f>รายได้ที่เกิดขึ้นในจังหวัด!V34</f>
        <v>20.69</v>
      </c>
      <c r="W34" s="366">
        <f t="shared" si="5"/>
        <v>25.574370165598733</v>
      </c>
      <c r="X34" s="366">
        <f t="shared" si="6"/>
        <v>326.89437016559873</v>
      </c>
      <c r="Y34" s="366">
        <f>รายได้ที่เกิดขึ้นในจังหวัด!X34</f>
        <v>364.47</v>
      </c>
      <c r="Z34" s="366">
        <f>รายได้ที่เกิดขึ้นในจังหวัด!Y34</f>
        <v>15.18</v>
      </c>
      <c r="AA34" s="366">
        <f t="shared" si="7"/>
        <v>18.362095006648516</v>
      </c>
      <c r="AB34" s="366">
        <f t="shared" si="8"/>
        <v>382.83209500664856</v>
      </c>
      <c r="AC34" s="366">
        <f>รายได้ที่เกิดขึ้นในจังหวัด!AA34</f>
        <v>321.16000000000003</v>
      </c>
      <c r="AD34" s="366">
        <f>รายได้ที่เกิดขึ้นในจังหวัด!AB34</f>
        <v>27.22</v>
      </c>
      <c r="AE34" s="366">
        <f t="shared" si="9"/>
        <v>31.988166763142303</v>
      </c>
      <c r="AF34" s="366">
        <f t="shared" si="10"/>
        <v>353.14816676314234</v>
      </c>
      <c r="AG34" s="366">
        <f>รายได้ที่เกิดขึ้นในจังหวัด!AD34</f>
        <v>305.2</v>
      </c>
      <c r="AH34" s="366">
        <f>รายได้ที่เกิดขึ้นในจังหวัด!AE34</f>
        <v>17.599999999999998</v>
      </c>
      <c r="AI34" s="366">
        <f t="shared" si="11"/>
        <v>29.125068839741068</v>
      </c>
      <c r="AJ34" s="366">
        <f t="shared" si="12"/>
        <v>334.32506883974105</v>
      </c>
      <c r="AK34" s="366">
        <f t="shared" si="13"/>
        <v>1397.1997007751309</v>
      </c>
      <c r="AL34" s="367"/>
      <c r="AM34" s="310">
        <f>VLOOKUP(D34,[2]รายได้!$B$6:$Y$83,21,FALSE)</f>
        <v>333.72999999999996</v>
      </c>
      <c r="AN34" s="310">
        <f>VLOOKUP(D34,[2]รายได้!$B$6:$Y$83,24,FALSE)</f>
        <v>22.68</v>
      </c>
      <c r="AO34" s="310">
        <f t="shared" si="14"/>
        <v>28.617783601499603</v>
      </c>
      <c r="AP34" s="310">
        <f t="shared" si="15"/>
        <v>362.34778360149954</v>
      </c>
      <c r="AQ34" s="309">
        <f>VLOOKUP(D34,[3]Revenue_59!$A$4:$C$85,3,FALSE)</f>
        <v>411.69</v>
      </c>
      <c r="AR34" s="309">
        <f>VLOOKUP(D34,[3]Revenue_59!$A$4:$F$86,6,FALSE)</f>
        <v>16.63</v>
      </c>
      <c r="AS34" s="309">
        <f t="shared" si="16"/>
        <v>21.880229673810089</v>
      </c>
      <c r="AT34" s="309">
        <f t="shared" si="17"/>
        <v>433.5702296738101</v>
      </c>
      <c r="AU34" s="310">
        <f>VLOOKUP(D34,[3]Revenue_59!$A$4:$L$86,9,FALSE)</f>
        <v>343.11</v>
      </c>
      <c r="AV34" s="310">
        <f>VLOOKUP(D34,[3]Revenue_59!$A$4:$L$86,12,FALSE)</f>
        <v>29.91</v>
      </c>
      <c r="AW34" s="310">
        <f t="shared" si="18"/>
        <v>42.639565661357672</v>
      </c>
      <c r="AX34" s="310">
        <f t="shared" si="19"/>
        <v>385.74956566135768</v>
      </c>
      <c r="AY34" s="309">
        <f>VLOOKUP(D34,[3]Revenue_59!$A$4:$R$86,15,FALSE)</f>
        <v>354.10000000000008</v>
      </c>
      <c r="AZ34" s="309">
        <f>VLOOKUP(D34,[3]Revenue_59!$A$4:$R$86,18,FALSE)</f>
        <v>19.18</v>
      </c>
      <c r="BA34" s="309">
        <f t="shared" si="20"/>
        <v>33.761740941620495</v>
      </c>
      <c r="BB34" s="309">
        <f t="shared" si="21"/>
        <v>387.86174094162055</v>
      </c>
      <c r="BC34" s="368">
        <f t="shared" si="22"/>
        <v>1569.5293198782879</v>
      </c>
      <c r="BD34" s="369">
        <f t="shared" si="23"/>
        <v>12.333929001527338</v>
      </c>
      <c r="BE34" s="370">
        <f>VLOOKUP(D34,[3]Revenue_59!$A$4:$X$85,21,FALSE)</f>
        <v>357.28000000000003</v>
      </c>
      <c r="BF34" s="370">
        <f>VLOOKUP(D34,[3]Revenue_59!$A$4:$X$85,24,FALSE)</f>
        <v>23.830000000000002</v>
      </c>
      <c r="BG34" s="371">
        <f t="shared" si="24"/>
        <v>28.152377294912874</v>
      </c>
      <c r="BH34" s="370">
        <f t="shared" si="25"/>
        <v>385.4323772949129</v>
      </c>
      <c r="BI34" s="372">
        <f>VLOOKUP(D34,[3]Revenue_59!$A$4:$F$86,2,FALSE)</f>
        <v>454.19999999999993</v>
      </c>
      <c r="BJ34" s="372">
        <f>VLOOKUP(D34,[3]Revenue_59!$A$4:$F$86,5,FALSE)</f>
        <v>17.86</v>
      </c>
      <c r="BK34" s="373">
        <f t="shared" si="26"/>
        <v>22.229327065853475</v>
      </c>
      <c r="BL34" s="372">
        <f t="shared" si="27"/>
        <v>476.42932706585339</v>
      </c>
      <c r="BM34" s="370">
        <f>VLOOKUP(D34,[3]Revenue_59!$A$4:$K$85,8,FALSE)</f>
        <v>372.4</v>
      </c>
      <c r="BN34" s="370">
        <f>VLOOKUP(D34,[3]Revenue_59!$A$4:$K$85,11,FALSE)</f>
        <v>31.22</v>
      </c>
      <c r="BO34" s="371">
        <f t="shared" si="28"/>
        <v>39.867292294790602</v>
      </c>
      <c r="BP34" s="370">
        <f t="shared" si="29"/>
        <v>412.26729229479059</v>
      </c>
      <c r="BQ34" s="372">
        <f>VLOOKUP(D34,[3]Revenue_59!$A$4:$Q$85,14,FALSE)</f>
        <v>386.96</v>
      </c>
      <c r="BR34" s="372">
        <f>VLOOKUP(D34,[3]Revenue_59!$A$4:$Q$85,17,FALSE)</f>
        <v>20.62</v>
      </c>
      <c r="BS34" s="373">
        <f t="shared" si="30"/>
        <v>33.857346534554893</v>
      </c>
      <c r="BT34" s="372">
        <f t="shared" si="31"/>
        <v>420.81734653455487</v>
      </c>
      <c r="BU34" s="316">
        <f t="shared" si="32"/>
        <v>1694.9463431901117</v>
      </c>
      <c r="BV34" s="317">
        <f t="shared" si="33"/>
        <v>7.990741028115969</v>
      </c>
      <c r="BW34" s="374">
        <f>VLOOKUP(D34,[4]รายได้ผู้เยียมเยือนชาวไทย!$C$6:$G$82,3,FALSE)</f>
        <v>382.35</v>
      </c>
      <c r="BX34" s="374">
        <f>VLOOKUP(D34,[4]รายได้ผู้เยียมเยือนชาวต่างชาติ!$C$6:$G$82,3,FALSE)</f>
        <v>25.250000000000004</v>
      </c>
      <c r="BY34" s="375">
        <f t="shared" si="34"/>
        <v>27.859083547905886</v>
      </c>
      <c r="BZ34" s="374">
        <f t="shared" si="35"/>
        <v>410.20908354790589</v>
      </c>
      <c r="CA34" s="376">
        <f>VLOOKUP(D34,[4]รายได้ผู้เยียมเยือนชาวไทย!$C$6:$N$82,6,FALSE)</f>
        <v>160.94</v>
      </c>
      <c r="CB34" s="376">
        <f>VLOOKUP(D34,[4]รายได้ผู้เยียมเยือนชาวต่างชาติ!$C$6:$N$82,6,FALSE)</f>
        <v>8.2100000000000009</v>
      </c>
      <c r="CC34" s="377">
        <f t="shared" si="36"/>
        <v>11.586247618615678</v>
      </c>
      <c r="CD34" s="376">
        <f t="shared" si="37"/>
        <v>172.52624761861568</v>
      </c>
      <c r="CE34" s="374">
        <f>VLOOKUP(D34,[4]รายได้ผู้เยียมเยือนชาวไทย!$C$6:$N$82,7,FALSE)</f>
        <v>171.95</v>
      </c>
      <c r="CF34" s="374">
        <f>VLOOKUP(D34,[4]รายได้ผู้เยียมเยือนชาวต่างชาติ!$C$6:$N$82,7,FALSE)</f>
        <v>5.8</v>
      </c>
      <c r="CG34" s="375">
        <f t="shared" si="38"/>
        <v>8.3352319061090281</v>
      </c>
      <c r="CH34" s="374">
        <f t="shared" si="39"/>
        <v>180.285231906109</v>
      </c>
      <c r="CI34" s="376">
        <f>VLOOKUP(D34,[4]รายได้ผู้เยียมเยือนชาวไทย!$C$6:$N$82,8,FALSE)</f>
        <v>154.82</v>
      </c>
      <c r="CJ34" s="376">
        <f>VLOOKUP(D34,[4]รายได้ผู้เยียมเยือนชาวต่างชาติ!$C$6:$N$82,8,FALSE)</f>
        <v>5.5</v>
      </c>
      <c r="CK34" s="377">
        <f t="shared" si="40"/>
        <v>7.0935816391347659</v>
      </c>
      <c r="CL34" s="376">
        <f t="shared" si="41"/>
        <v>161.91358163913475</v>
      </c>
      <c r="CM34" s="374">
        <f>VLOOKUP(D34,[4]รายได้ผู้เยียมเยือนชาวไทย!$C$6:$N$82,9,FALSE)</f>
        <v>139.4</v>
      </c>
      <c r="CN34" s="374">
        <f>VLOOKUP(D34,[4]รายได้ผู้เยียมเยือนชาวต่างชาติ!$C$6:$N$82,9,FALSE)</f>
        <v>14.39</v>
      </c>
      <c r="CO34" s="375">
        <f t="shared" si="42"/>
        <v>16.477591933552141</v>
      </c>
      <c r="CP34" s="374">
        <f t="shared" si="43"/>
        <v>155.87759193355214</v>
      </c>
      <c r="CQ34" s="376">
        <f>VLOOKUP(D34,[4]รายได้ผู้เยียมเยือนชาวไทย!$C$6:$N$82,10,FALSE)</f>
        <v>129.75</v>
      </c>
      <c r="CR34" s="376">
        <f>VLOOKUP(D34,[4]รายได้ผู้เยียมเยือนชาวต่างชาติ!$C$6:$N$82,10,FALSE)</f>
        <v>9.6999999999999993</v>
      </c>
      <c r="CS34" s="377">
        <f t="shared" si="44"/>
        <v>11.447348724851611</v>
      </c>
      <c r="CT34" s="376">
        <f t="shared" si="45"/>
        <v>141.19734872485162</v>
      </c>
      <c r="CU34" s="374">
        <f>VLOOKUP(D34,[4]รายได้ผู้เยียมเยือนชาวไทย!$C$6:$N$82,11,FALSE)</f>
        <v>129.47</v>
      </c>
      <c r="CV34" s="374">
        <f>VLOOKUP(D34,[4]รายได้ผู้เยียมเยือนชาวต่างชาติ!$C$6:$N$82,11,FALSE)</f>
        <v>9.1</v>
      </c>
      <c r="CW34" s="375">
        <f t="shared" si="46"/>
        <v>11.021476308660521</v>
      </c>
      <c r="CX34" s="374">
        <f t="shared" si="47"/>
        <v>140.49147630866051</v>
      </c>
      <c r="CY34" s="376">
        <f>VLOOKUP(D34,[4]รายได้ผู้เยียมเยือนชาวไทย!$C$6:$N$82,12,FALSE)</f>
        <v>124.59</v>
      </c>
      <c r="CZ34" s="376">
        <f>VLOOKUP(D34,[4]รายได้ผู้เยียมเยือนชาวต่างชาติ!$C$6:$N$82,12,FALSE)</f>
        <v>7.11</v>
      </c>
      <c r="DA34" s="377">
        <f t="shared" si="48"/>
        <v>11.17741449524579</v>
      </c>
      <c r="DB34" s="376">
        <f t="shared" si="49"/>
        <v>135.76741449524579</v>
      </c>
      <c r="DC34" s="374">
        <f>VLOOKUP(D34,รายได้ที่เกิดขึ้นในจังหวัด!D34:CI110,83,FALSE)</f>
        <v>144.05000000000001</v>
      </c>
      <c r="DD34" s="374">
        <f>VLOOKUP(D34,รายได้ที่เกิดขึ้นในจังหวัด!D34:CI110,84,FALSE)</f>
        <v>8.4600000000000009</v>
      </c>
      <c r="DE34" s="375">
        <f t="shared" si="50"/>
        <v>13.799368735246526</v>
      </c>
      <c r="DF34" s="374">
        <f t="shared" si="51"/>
        <v>157.84936873524654</v>
      </c>
      <c r="DG34" s="376">
        <f>VLOOKUP(D34,รายได้ที่เกิดขึ้นในจังหวัด!D34:CL110,86,FALSE)</f>
        <v>144.19</v>
      </c>
      <c r="DH34" s="376">
        <f>VLOOKUP(D34,รายได้ที่เกิดขึ้นในจังหวัด!D34:CL110,87,FALSE)</f>
        <v>6.5</v>
      </c>
      <c r="DI34" s="377">
        <f t="shared" si="52"/>
        <v>9.3730228267391968</v>
      </c>
      <c r="DJ34" s="376">
        <f t="shared" si="53"/>
        <v>153.5630228267392</v>
      </c>
      <c r="DK34" s="378">
        <f t="shared" si="54"/>
        <v>1809.680367736061</v>
      </c>
      <c r="DL34" s="379">
        <f t="shared" si="55"/>
        <v>6.7691832845873341</v>
      </c>
    </row>
    <row r="35" spans="1:116" ht="41.1" hidden="1" customHeight="1">
      <c r="A35" s="300">
        <v>25</v>
      </c>
      <c r="B35" s="300" t="s">
        <v>102</v>
      </c>
      <c r="C35" s="322" t="s">
        <v>103</v>
      </c>
      <c r="D35" s="303" t="str">
        <f t="shared" si="4"/>
        <v>นครราชสีมา</v>
      </c>
      <c r="E35" s="264" t="s">
        <v>85</v>
      </c>
      <c r="F35" s="304">
        <v>9274.6200000000008</v>
      </c>
      <c r="G35" s="304">
        <v>13412.861697609595</v>
      </c>
      <c r="H35" s="304">
        <v>15754.236521342671</v>
      </c>
      <c r="I35" s="305">
        <v>17501.63776836601</v>
      </c>
      <c r="J35" s="306">
        <f t="shared" si="56"/>
        <v>0.44618989215834109</v>
      </c>
      <c r="K35" s="306">
        <f t="shared" si="56"/>
        <v>0.17456191501253981</v>
      </c>
      <c r="L35" s="306">
        <f t="shared" si="56"/>
        <v>0.11091627605413247</v>
      </c>
      <c r="M35" s="307">
        <f t="shared" si="1"/>
        <v>0.24388936107500445</v>
      </c>
      <c r="N35" s="306">
        <f t="shared" si="2"/>
        <v>0.1</v>
      </c>
      <c r="O35" s="305">
        <v>0</v>
      </c>
      <c r="P35" s="305">
        <v>0</v>
      </c>
      <c r="Q35" s="305">
        <v>0</v>
      </c>
      <c r="R35" s="305">
        <v>0</v>
      </c>
      <c r="S35" s="305"/>
      <c r="T35" s="306">
        <f t="shared" si="3"/>
        <v>0.1</v>
      </c>
      <c r="U35" s="366">
        <f>รายได้ที่เกิดขึ้นในจังหวัด!U35</f>
        <v>2749.9799999999996</v>
      </c>
      <c r="V35" s="366">
        <f>รายได้ที่เกิดขึ้นในจังหวัด!V35</f>
        <v>105.44</v>
      </c>
      <c r="W35" s="366">
        <f t="shared" si="5"/>
        <v>130.3316380019686</v>
      </c>
      <c r="X35" s="366">
        <f t="shared" si="6"/>
        <v>2880.3116380019683</v>
      </c>
      <c r="Y35" s="366">
        <f>รายได้ที่เกิดขึ้นในจังหวัด!X35</f>
        <v>3471.12</v>
      </c>
      <c r="Z35" s="366">
        <f>รายได้ที่เกิดขึ้นในจังหวัด!Y35</f>
        <v>104.81</v>
      </c>
      <c r="AA35" s="366">
        <f t="shared" si="7"/>
        <v>126.78070998990982</v>
      </c>
      <c r="AB35" s="366">
        <f t="shared" si="8"/>
        <v>3597.9007099899095</v>
      </c>
      <c r="AC35" s="366">
        <f>รายได้ที่เกิดขึ้นในจังหวัด!AA35</f>
        <v>3171.66</v>
      </c>
      <c r="AD35" s="366">
        <f>รายได้ที่เกิดขึ้นในจังหวัด!AB35</f>
        <v>121.72000000000001</v>
      </c>
      <c r="AE35" s="366">
        <f t="shared" si="9"/>
        <v>143.04186842063487</v>
      </c>
      <c r="AF35" s="366">
        <f t="shared" si="10"/>
        <v>3314.7018684206346</v>
      </c>
      <c r="AG35" s="366">
        <f>รายได้ที่เกิดขึ้นในจังหวัด!AD35</f>
        <v>3416.62</v>
      </c>
      <c r="AH35" s="366">
        <f>รายได้ที่เกิดขึ้นในจังหวัด!AE35</f>
        <v>110.65</v>
      </c>
      <c r="AI35" s="366">
        <f t="shared" si="11"/>
        <v>183.10732199530398</v>
      </c>
      <c r="AJ35" s="366">
        <f t="shared" si="12"/>
        <v>3599.727321995304</v>
      </c>
      <c r="AK35" s="366">
        <f t="shared" si="13"/>
        <v>13392.641538407815</v>
      </c>
      <c r="AL35" s="367"/>
      <c r="AM35" s="310">
        <f>VLOOKUP(D35,[2]รายได้!$B$6:$Y$83,21,FALSE)</f>
        <v>2999.7</v>
      </c>
      <c r="AN35" s="310">
        <f>VLOOKUP(D35,[2]รายได้!$B$6:$Y$83,24,FALSE)</f>
        <v>114.98</v>
      </c>
      <c r="AO35" s="310">
        <f t="shared" si="14"/>
        <v>145.08257312612099</v>
      </c>
      <c r="AP35" s="310">
        <f t="shared" si="15"/>
        <v>3144.782573126121</v>
      </c>
      <c r="AQ35" s="309">
        <f>VLOOKUP(D35,[3]Revenue_59!$A$4:$C$85,3,FALSE)</f>
        <v>4238.22</v>
      </c>
      <c r="AR35" s="309">
        <f>VLOOKUP(D35,[3]Revenue_59!$A$4:$F$86,6,FALSE)</f>
        <v>112.3</v>
      </c>
      <c r="AS35" s="309">
        <f t="shared" si="16"/>
        <v>147.75404644430986</v>
      </c>
      <c r="AT35" s="309">
        <f t="shared" si="17"/>
        <v>4385.9740464443103</v>
      </c>
      <c r="AU35" s="310">
        <f>VLOOKUP(D35,[3]Revenue_59!$A$4:$L$86,9,FALSE)</f>
        <v>3721.9400000000005</v>
      </c>
      <c r="AV35" s="310">
        <f>VLOOKUP(D35,[3]Revenue_59!$A$4:$L$86,12,FALSE)</f>
        <v>130.26</v>
      </c>
      <c r="AW35" s="310">
        <f t="shared" si="18"/>
        <v>185.69808836671515</v>
      </c>
      <c r="AX35" s="310">
        <f t="shared" si="19"/>
        <v>3907.6380883667157</v>
      </c>
      <c r="AY35" s="309">
        <f>VLOOKUP(D35,[3]Revenue_59!$A$4:$R$86,15,FALSE)</f>
        <v>4113.04</v>
      </c>
      <c r="AZ35" s="309">
        <f>VLOOKUP(D35,[3]Revenue_59!$A$4:$R$86,18,FALSE)</f>
        <v>124.33</v>
      </c>
      <c r="BA35" s="309">
        <f t="shared" si="20"/>
        <v>218.85282853345549</v>
      </c>
      <c r="BB35" s="309">
        <f t="shared" si="21"/>
        <v>4331.892828533455</v>
      </c>
      <c r="BC35" s="368">
        <f t="shared" si="22"/>
        <v>15770.287536470601</v>
      </c>
      <c r="BD35" s="369">
        <f t="shared" si="23"/>
        <v>17.753375920979458</v>
      </c>
      <c r="BE35" s="370">
        <f>VLOOKUP(D35,[3]Revenue_59!$A$4:$X$85,21,FALSE)</f>
        <v>3251.66</v>
      </c>
      <c r="BF35" s="370">
        <f>VLOOKUP(D35,[3]Revenue_59!$A$4:$X$85,24,FALSE)</f>
        <v>126.46000000000001</v>
      </c>
      <c r="BG35" s="371">
        <f t="shared" si="24"/>
        <v>149.39780246389768</v>
      </c>
      <c r="BH35" s="370">
        <f t="shared" si="25"/>
        <v>3401.0578024638976</v>
      </c>
      <c r="BI35" s="372">
        <f>VLOOKUP(D35,[3]Revenue_59!$A$4:$F$86,2,FALSE)</f>
        <v>4660.9500000000007</v>
      </c>
      <c r="BJ35" s="372">
        <f>VLOOKUP(D35,[3]Revenue_59!$A$4:$F$86,5,FALSE)</f>
        <v>120.34</v>
      </c>
      <c r="BK35" s="373">
        <f t="shared" si="26"/>
        <v>149.78035941236325</v>
      </c>
      <c r="BL35" s="372">
        <f t="shared" si="27"/>
        <v>4810.7303594123641</v>
      </c>
      <c r="BM35" s="370">
        <f>VLOOKUP(D35,[3]Revenue_59!$A$4:$K$85,8,FALSE)</f>
        <v>3985.17</v>
      </c>
      <c r="BN35" s="370">
        <f>VLOOKUP(D35,[3]Revenue_59!$A$4:$K$85,11,FALSE)</f>
        <v>138.22</v>
      </c>
      <c r="BO35" s="371">
        <f t="shared" si="28"/>
        <v>176.50407242107488</v>
      </c>
      <c r="BP35" s="370">
        <f t="shared" si="29"/>
        <v>4161.6740724210749</v>
      </c>
      <c r="BQ35" s="372">
        <f>VLOOKUP(D35,[3]Revenue_59!$A$4:$Q$85,14,FALSE)</f>
        <v>4580.16</v>
      </c>
      <c r="BR35" s="372">
        <f>VLOOKUP(D35,[3]Revenue_59!$A$4:$Q$85,17,FALSE)</f>
        <v>135.22999999999999</v>
      </c>
      <c r="BS35" s="373">
        <f t="shared" si="30"/>
        <v>222.04311211774285</v>
      </c>
      <c r="BT35" s="372">
        <f t="shared" si="31"/>
        <v>4802.2031121177424</v>
      </c>
      <c r="BU35" s="316">
        <f t="shared" si="32"/>
        <v>17175.66534641508</v>
      </c>
      <c r="BV35" s="317">
        <f t="shared" si="33"/>
        <v>8.9115547620446449</v>
      </c>
      <c r="BW35" s="374">
        <f>VLOOKUP(D35,[4]รายได้ผู้เยียมเยือนชาวไทย!$C$6:$G$82,3,FALSE)</f>
        <v>3659.7400000000007</v>
      </c>
      <c r="BX35" s="374">
        <f>VLOOKUP(D35,[4]รายได้ผู้เยียมเยือนชาวต่างชาติ!$C$6:$G$82,3,FALSE)</f>
        <v>138.60000000000002</v>
      </c>
      <c r="BY35" s="375">
        <f t="shared" si="34"/>
        <v>152.92154375206954</v>
      </c>
      <c r="BZ35" s="374">
        <f t="shared" si="35"/>
        <v>3812.6615437520704</v>
      </c>
      <c r="CA35" s="376">
        <f>VLOOKUP(D35,[4]รายได้ผู้เยียมเยือนชาวไทย!$C$6:$N$82,6,FALSE)</f>
        <v>1805.42</v>
      </c>
      <c r="CB35" s="376">
        <f>VLOOKUP(D35,[4]รายได้ผู้เยียมเยือนชาวต่างชาติ!$C$6:$N$82,6,FALSE)</f>
        <v>53.59</v>
      </c>
      <c r="CC35" s="377">
        <f t="shared" si="36"/>
        <v>75.628137622608293</v>
      </c>
      <c r="CD35" s="376">
        <f t="shared" si="37"/>
        <v>1881.0481376226085</v>
      </c>
      <c r="CE35" s="374">
        <f>VLOOKUP(D35,[4]รายได้ผู้เยียมเยือนชาวไทย!$C$6:$N$82,7,FALSE)</f>
        <v>1648.34</v>
      </c>
      <c r="CF35" s="374">
        <f>VLOOKUP(D35,[4]รายได้ผู้เยียมเยือนชาวต่างชาติ!$C$6:$N$82,7,FALSE)</f>
        <v>41.28</v>
      </c>
      <c r="CG35" s="375">
        <f t="shared" si="38"/>
        <v>59.323857428307015</v>
      </c>
      <c r="CH35" s="374">
        <f t="shared" si="39"/>
        <v>1707.663857428307</v>
      </c>
      <c r="CI35" s="376">
        <f>VLOOKUP(D35,[4]รายได้ผู้เยียมเยือนชาวไทย!$C$6:$N$82,8,FALSE)</f>
        <v>1602.17</v>
      </c>
      <c r="CJ35" s="376">
        <f>VLOOKUP(D35,[4]รายได้ผู้เยียมเยือนชาวต่างชาติ!$C$6:$N$82,8,FALSE)</f>
        <v>37.67</v>
      </c>
      <c r="CK35" s="377">
        <f t="shared" si="40"/>
        <v>48.584585517492116</v>
      </c>
      <c r="CL35" s="376">
        <f t="shared" si="41"/>
        <v>1650.7545855174922</v>
      </c>
      <c r="CM35" s="374">
        <f>VLOOKUP(D35,[4]รายได้ผู้เยียมเยือนชาวไทย!$C$6:$N$82,9,FALSE)</f>
        <v>1468.58</v>
      </c>
      <c r="CN35" s="374">
        <f>VLOOKUP(D35,[4]รายได้ผู้เยียมเยือนชาวต่างชาติ!$C$6:$N$82,9,FALSE)</f>
        <v>58.3</v>
      </c>
      <c r="CO35" s="375">
        <f t="shared" si="42"/>
        <v>66.75772131522514</v>
      </c>
      <c r="CP35" s="374">
        <f t="shared" si="43"/>
        <v>1535.3377213152251</v>
      </c>
      <c r="CQ35" s="376">
        <f>VLOOKUP(D35,[4]รายได้ผู้เยียมเยือนชาวไทย!$C$6:$N$82,10,FALSE)</f>
        <v>1448.26</v>
      </c>
      <c r="CR35" s="376">
        <f>VLOOKUP(D35,[4]รายได้ผู้เยียมเยือนชาวต่างชาติ!$C$6:$N$82,10,FALSE)</f>
        <v>51.36</v>
      </c>
      <c r="CS35" s="377">
        <f t="shared" si="44"/>
        <v>60.611941289523593</v>
      </c>
      <c r="CT35" s="376">
        <f t="shared" si="45"/>
        <v>1508.8719412895236</v>
      </c>
      <c r="CU35" s="374">
        <f>VLOOKUP(D35,[4]รายได้ผู้เยียมเยือนชาวไทย!$C$6:$N$82,11,FALSE)</f>
        <v>1416.9</v>
      </c>
      <c r="CV35" s="374">
        <f>VLOOKUP(D35,[4]รายได้ผู้เยียมเยือนชาวต่างชาติ!$C$6:$N$82,11,FALSE)</f>
        <v>45.32</v>
      </c>
      <c r="CW35" s="375">
        <f t="shared" si="46"/>
        <v>54.889374319614809</v>
      </c>
      <c r="CX35" s="374">
        <f t="shared" si="47"/>
        <v>1471.7893743196148</v>
      </c>
      <c r="CY35" s="376">
        <f>VLOOKUP(D35,[4]รายได้ผู้เยียมเยือนชาวไทย!$C$6:$N$82,12,FALSE)</f>
        <v>1640.37</v>
      </c>
      <c r="CZ35" s="376">
        <f>VLOOKUP(D35,[4]รายได้ผู้เยียมเยือนชาวต่างชาติ!$C$6:$N$82,12,FALSE)</f>
        <v>51.44</v>
      </c>
      <c r="DA35" s="377">
        <f t="shared" si="48"/>
        <v>80.867257613986411</v>
      </c>
      <c r="DB35" s="376">
        <f t="shared" si="49"/>
        <v>1721.2372576139862</v>
      </c>
      <c r="DC35" s="374">
        <f>VLOOKUP(D35,รายได้ที่เกิดขึ้นในจังหวัด!D35:CI111,83,FALSE)</f>
        <v>1677.29</v>
      </c>
      <c r="DD35" s="374">
        <f>VLOOKUP(D35,รายได้ที่เกิดขึ้นในจังหวัด!D35:CI111,84,FALSE)</f>
        <v>51.58</v>
      </c>
      <c r="DE35" s="375">
        <f t="shared" si="50"/>
        <v>84.133739877543221</v>
      </c>
      <c r="DF35" s="374">
        <f t="shared" si="51"/>
        <v>1761.4237398775431</v>
      </c>
      <c r="DG35" s="376">
        <f>VLOOKUP(D35,รายได้ที่เกิดขึ้นในจังหวัด!D35:CL111,86,FALSE)</f>
        <v>1679.9</v>
      </c>
      <c r="DH35" s="376">
        <f>VLOOKUP(D35,รายได้ที่เกิดขึ้นในจังหวัด!D35:CL111,87,FALSE)</f>
        <v>49.08</v>
      </c>
      <c r="DI35" s="377">
        <f t="shared" si="52"/>
        <v>70.773532359439955</v>
      </c>
      <c r="DJ35" s="376">
        <f t="shared" si="53"/>
        <v>1750.6735323594401</v>
      </c>
      <c r="DK35" s="378">
        <f t="shared" si="54"/>
        <v>18801.461691095814</v>
      </c>
      <c r="DL35" s="379">
        <f t="shared" si="55"/>
        <v>9.4656964483770114</v>
      </c>
    </row>
    <row r="36" spans="1:116" ht="41.1" hidden="1" customHeight="1">
      <c r="A36" s="300">
        <v>26</v>
      </c>
      <c r="B36" s="300" t="s">
        <v>104</v>
      </c>
      <c r="C36" s="322" t="s">
        <v>105</v>
      </c>
      <c r="D36" s="303" t="str">
        <f t="shared" si="4"/>
        <v>นครศรีธรรมราช</v>
      </c>
      <c r="E36" s="264" t="s">
        <v>88</v>
      </c>
      <c r="F36" s="304">
        <v>10190.93</v>
      </c>
      <c r="G36" s="304">
        <v>10032.492633162379</v>
      </c>
      <c r="H36" s="304">
        <v>13457.724505031256</v>
      </c>
      <c r="I36" s="305">
        <v>14501.590074442676</v>
      </c>
      <c r="J36" s="306">
        <f t="shared" si="56"/>
        <v>-1.5546899727269354E-2</v>
      </c>
      <c r="K36" s="306">
        <f t="shared" si="56"/>
        <v>0.34141384370886863</v>
      </c>
      <c r="L36" s="306">
        <f t="shared" si="56"/>
        <v>7.7566275711853414E-2</v>
      </c>
      <c r="M36" s="307">
        <f t="shared" si="1"/>
        <v>0.13447773989781756</v>
      </c>
      <c r="N36" s="306">
        <f t="shared" si="2"/>
        <v>0.1</v>
      </c>
      <c r="O36" s="305">
        <v>0</v>
      </c>
      <c r="P36" s="306">
        <v>1.4999999999999999E-2</v>
      </c>
      <c r="Q36" s="305">
        <v>0</v>
      </c>
      <c r="R36" s="306">
        <v>1.4999999999999999E-2</v>
      </c>
      <c r="S36" s="324">
        <v>1.4999999999999999E-2</v>
      </c>
      <c r="T36" s="306">
        <f t="shared" si="3"/>
        <v>0.115</v>
      </c>
      <c r="U36" s="366">
        <f>รายได้ที่เกิดขึ้นในจังหวัด!U36</f>
        <v>2613.39</v>
      </c>
      <c r="V36" s="366">
        <f>รายได้ที่เกิดขึ้นในจังหวัด!V36</f>
        <v>76.680000000000007</v>
      </c>
      <c r="W36" s="366">
        <f t="shared" si="5"/>
        <v>94.782151005225259</v>
      </c>
      <c r="X36" s="366">
        <f t="shared" si="6"/>
        <v>2708.1721510052253</v>
      </c>
      <c r="Y36" s="366">
        <f>รายได้ที่เกิดขึ้นในจังหวัด!X36</f>
        <v>2345.31</v>
      </c>
      <c r="Z36" s="366">
        <f>รายได้ที่เกิดขึ้นในจังหวัด!Y36</f>
        <v>69.62</v>
      </c>
      <c r="AA36" s="366">
        <f t="shared" si="7"/>
        <v>84.214035201770088</v>
      </c>
      <c r="AB36" s="366">
        <f t="shared" si="8"/>
        <v>2429.5240352017699</v>
      </c>
      <c r="AC36" s="366">
        <f>รายได้ที่เกิดขึ้นในจังหวัด!AA36</f>
        <v>4242.53</v>
      </c>
      <c r="AD36" s="366">
        <f>รายได้ที่เกิดขึ้นในจังหวัด!AB36</f>
        <v>41.669999999999995</v>
      </c>
      <c r="AE36" s="366">
        <f t="shared" si="9"/>
        <v>48.969394159446715</v>
      </c>
      <c r="AF36" s="366">
        <f t="shared" si="10"/>
        <v>4291.4993941594466</v>
      </c>
      <c r="AG36" s="366">
        <f>รายได้ที่เกิดขึ้นในจังหวัด!AD36</f>
        <v>2383.89</v>
      </c>
      <c r="AH36" s="366">
        <f>รายได้ที่เกิดขึ้นในจังหวัด!AE36</f>
        <v>56.649999999999991</v>
      </c>
      <c r="AI36" s="366">
        <f t="shared" si="11"/>
        <v>93.746315327916562</v>
      </c>
      <c r="AJ36" s="366">
        <f t="shared" si="12"/>
        <v>2477.6363153279162</v>
      </c>
      <c r="AK36" s="366">
        <f t="shared" si="13"/>
        <v>11906.831895694359</v>
      </c>
      <c r="AL36" s="367"/>
      <c r="AM36" s="310">
        <f>VLOOKUP(D36,[2]รายได้!$B$6:$Y$83,21,FALSE)</f>
        <v>2647.1499999999996</v>
      </c>
      <c r="AN36" s="310">
        <f>VLOOKUP(D36,[2]รายได้!$B$6:$Y$83,24,FALSE)</f>
        <v>89.920000000000016</v>
      </c>
      <c r="AO36" s="310">
        <f t="shared" si="14"/>
        <v>113.4616887763159</v>
      </c>
      <c r="AP36" s="310">
        <f t="shared" si="15"/>
        <v>2760.6116887763155</v>
      </c>
      <c r="AQ36" s="309">
        <f>VLOOKUP(D36,[3]Revenue_59!$A$4:$C$85,3,FALSE)</f>
        <v>2864.38</v>
      </c>
      <c r="AR36" s="309">
        <f>VLOOKUP(D36,[3]Revenue_59!$A$4:$F$86,6,FALSE)</f>
        <v>90.669999999999987</v>
      </c>
      <c r="AS36" s="309">
        <f t="shared" si="16"/>
        <v>119.2952750766302</v>
      </c>
      <c r="AT36" s="309">
        <f t="shared" si="17"/>
        <v>2983.6752750766304</v>
      </c>
      <c r="AU36" s="310">
        <f>VLOOKUP(D36,[3]Revenue_59!$A$4:$L$86,9,FALSE)</f>
        <v>4764.5400000000009</v>
      </c>
      <c r="AV36" s="310">
        <f>VLOOKUP(D36,[3]Revenue_59!$A$4:$L$86,12,FALSE)</f>
        <v>46.010000000000005</v>
      </c>
      <c r="AW36" s="310">
        <f t="shared" si="18"/>
        <v>65.591655502476328</v>
      </c>
      <c r="AX36" s="310">
        <f t="shared" si="19"/>
        <v>4830.1316555024769</v>
      </c>
      <c r="AY36" s="309">
        <f>VLOOKUP(D36,[3]Revenue_59!$A$4:$R$86,15,FALSE)</f>
        <v>2763.9900000000002</v>
      </c>
      <c r="AZ36" s="309">
        <f>VLOOKUP(D36,[3]Revenue_59!$A$4:$R$86,18,FALSE)</f>
        <v>68.789999999999992</v>
      </c>
      <c r="BA36" s="309">
        <f t="shared" si="20"/>
        <v>121.08812092669832</v>
      </c>
      <c r="BB36" s="309">
        <f t="shared" si="21"/>
        <v>2885.0781209266984</v>
      </c>
      <c r="BC36" s="368">
        <f t="shared" si="22"/>
        <v>13459.496740282122</v>
      </c>
      <c r="BD36" s="369">
        <f t="shared" si="23"/>
        <v>13.040117288875342</v>
      </c>
      <c r="BE36" s="370">
        <f>VLOOKUP(D36,[3]Revenue_59!$A$4:$X$85,21,FALSE)</f>
        <v>2883.65</v>
      </c>
      <c r="BF36" s="370">
        <f>VLOOKUP(D36,[3]Revenue_59!$A$4:$X$85,24,FALSE)</f>
        <v>105.33</v>
      </c>
      <c r="BG36" s="371">
        <f t="shared" si="24"/>
        <v>124.43516158091367</v>
      </c>
      <c r="BH36" s="370">
        <f t="shared" si="25"/>
        <v>3008.0851615809138</v>
      </c>
      <c r="BI36" s="372">
        <f>VLOOKUP(D36,[3]Revenue_59!$A$4:$F$86,2,FALSE)</f>
        <v>3098.47</v>
      </c>
      <c r="BJ36" s="372">
        <f>VLOOKUP(D36,[3]Revenue_59!$A$4:$F$86,5,FALSE)</f>
        <v>105.33999999999999</v>
      </c>
      <c r="BK36" s="373">
        <f t="shared" si="26"/>
        <v>131.11071182066098</v>
      </c>
      <c r="BL36" s="372">
        <f t="shared" si="27"/>
        <v>3229.5807118206608</v>
      </c>
      <c r="BM36" s="370">
        <f>VLOOKUP(D36,[3]Revenue_59!$A$4:$K$85,8,FALSE)</f>
        <v>5047.87</v>
      </c>
      <c r="BN36" s="370">
        <f>VLOOKUP(D36,[3]Revenue_59!$A$4:$K$85,11,FALSE)</f>
        <v>49.62</v>
      </c>
      <c r="BO36" s="371">
        <f t="shared" si="28"/>
        <v>63.36371055949742</v>
      </c>
      <c r="BP36" s="370">
        <f t="shared" si="29"/>
        <v>5111.233710559497</v>
      </c>
      <c r="BQ36" s="372">
        <f>VLOOKUP(D36,[3]Revenue_59!$A$4:$Q$85,14,FALSE)</f>
        <v>3034.2599999999998</v>
      </c>
      <c r="BR36" s="372">
        <f>VLOOKUP(D36,[3]Revenue_59!$A$4:$Q$85,17,FALSE)</f>
        <v>72.330000000000013</v>
      </c>
      <c r="BS36" s="373">
        <f t="shared" si="30"/>
        <v>118.76342749002694</v>
      </c>
      <c r="BT36" s="372">
        <f t="shared" si="31"/>
        <v>3153.0234274900267</v>
      </c>
      <c r="BU36" s="316">
        <f t="shared" si="32"/>
        <v>14501.923011451099</v>
      </c>
      <c r="BV36" s="317">
        <f t="shared" si="33"/>
        <v>7.7449126908969923</v>
      </c>
      <c r="BW36" s="374">
        <f>VLOOKUP(D36,[4]รายได้ผู้เยียมเยือนชาวไทย!$C$6:$G$82,3,FALSE)</f>
        <v>2948.1000000000004</v>
      </c>
      <c r="BX36" s="374">
        <f>VLOOKUP(D36,[4]รายได้ผู้เยียมเยือนชาวต่างชาติ!$C$6:$G$82,3,FALSE)</f>
        <v>109.22999999999999</v>
      </c>
      <c r="BY36" s="375">
        <f t="shared" si="34"/>
        <v>120.51674043317857</v>
      </c>
      <c r="BZ36" s="374">
        <f t="shared" si="35"/>
        <v>3068.6167404331791</v>
      </c>
      <c r="CA36" s="376">
        <f>VLOOKUP(D36,[4]รายได้ผู้เยียมเยือนชาวไทย!$C$6:$N$82,6,FALSE)</f>
        <v>1196.23</v>
      </c>
      <c r="CB36" s="376">
        <f>VLOOKUP(D36,[4]รายได้ผู้เยียมเยือนชาวต่างชาติ!$C$6:$N$82,6,FALSE)</f>
        <v>32.43</v>
      </c>
      <c r="CC36" s="377">
        <f t="shared" si="36"/>
        <v>45.766383711535489</v>
      </c>
      <c r="CD36" s="376">
        <f t="shared" si="37"/>
        <v>1241.9963837115356</v>
      </c>
      <c r="CE36" s="374">
        <f>VLOOKUP(D36,[4]รายได้ผู้เยียมเยือนชาวไทย!$C$6:$N$82,7,FALSE)</f>
        <v>955.1</v>
      </c>
      <c r="CF36" s="374">
        <f>VLOOKUP(D36,[4]รายได้ผู้เยียมเยือนชาวต่างชาติ!$C$6:$N$82,7,FALSE)</f>
        <v>30.71</v>
      </c>
      <c r="CG36" s="375">
        <f t="shared" si="38"/>
        <v>44.133615833897977</v>
      </c>
      <c r="CH36" s="374">
        <f t="shared" si="39"/>
        <v>999.23361583389806</v>
      </c>
      <c r="CI36" s="376">
        <f>VLOOKUP(D36,[4]รายได้ผู้เยียมเยือนชาวไทย!$C$6:$N$82,8,FALSE)</f>
        <v>1047.43</v>
      </c>
      <c r="CJ36" s="376">
        <f>VLOOKUP(D36,[4]รายได้ผู้เยียมเยือนชาวต่างชาติ!$C$6:$N$82,8,FALSE)</f>
        <v>45.62</v>
      </c>
      <c r="CK36" s="377">
        <f t="shared" si="40"/>
        <v>58.838035341332365</v>
      </c>
      <c r="CL36" s="376">
        <f t="shared" si="41"/>
        <v>1106.2680353413325</v>
      </c>
      <c r="CM36" s="374">
        <f>VLOOKUP(D36,[4]รายได้ผู้เยียมเยือนชาวไทย!$C$6:$N$82,9,FALSE)</f>
        <v>2004.8</v>
      </c>
      <c r="CN36" s="374">
        <f>VLOOKUP(D36,[4]รายได้ผู้เยียมเยือนชาวต่างชาติ!$C$6:$N$82,9,FALSE)</f>
        <v>20.010000000000002</v>
      </c>
      <c r="CO36" s="375">
        <f t="shared" si="42"/>
        <v>22.912898859651033</v>
      </c>
      <c r="CP36" s="374">
        <f t="shared" si="43"/>
        <v>2027.712898859651</v>
      </c>
      <c r="CQ36" s="376">
        <f>VLOOKUP(D36,[4]รายได้ผู้เยียมเยือนชาวไทย!$C$6:$N$82,10,FALSE)</f>
        <v>1949.13</v>
      </c>
      <c r="CR36" s="376">
        <f>VLOOKUP(D36,[4]รายได้ผู้เยียมเยือนชาวต่างชาติ!$C$6:$N$82,10,FALSE)</f>
        <v>19.079999999999998</v>
      </c>
      <c r="CS36" s="377">
        <f t="shared" si="44"/>
        <v>22.5170529556875</v>
      </c>
      <c r="CT36" s="376">
        <f t="shared" si="45"/>
        <v>1971.6470529556875</v>
      </c>
      <c r="CU36" s="374">
        <f>VLOOKUP(D36,[4]รายได้ผู้เยียมเยือนชาวไทย!$C$6:$N$82,11,FALSE)</f>
        <v>1702.69</v>
      </c>
      <c r="CV36" s="374">
        <f>VLOOKUP(D36,[4]รายได้ผู้เยียมเยือนชาวต่างชาติ!$C$6:$N$82,11,FALSE)</f>
        <v>20.059999999999999</v>
      </c>
      <c r="CW36" s="375">
        <f t="shared" si="46"/>
        <v>24.295693928761541</v>
      </c>
      <c r="CX36" s="374">
        <f t="shared" si="47"/>
        <v>1726.9856939287615</v>
      </c>
      <c r="CY36" s="376">
        <f>VLOOKUP(D36,[4]รายได้ผู้เยียมเยือนชาวไทย!$C$6:$N$82,12,FALSE)</f>
        <v>980.72</v>
      </c>
      <c r="CZ36" s="376">
        <f>VLOOKUP(D36,[4]รายได้ผู้เยียมเยือนชาวต่างชาติ!$C$6:$N$82,12,FALSE)</f>
        <v>29.28</v>
      </c>
      <c r="DA36" s="377">
        <f t="shared" si="48"/>
        <v>46.030196402362407</v>
      </c>
      <c r="DB36" s="376">
        <f t="shared" si="49"/>
        <v>1026.7501964023625</v>
      </c>
      <c r="DC36" s="374">
        <f>VLOOKUP(D36,รายได้ที่เกิดขึ้นในจังหวัด!D36:CI112,83,FALSE)</f>
        <v>1182.69</v>
      </c>
      <c r="DD36" s="374">
        <f>VLOOKUP(D36,รายได้ที่เกิดขึ้นในจังหวัด!D36:CI112,84,FALSE)</f>
        <v>24.75</v>
      </c>
      <c r="DE36" s="375">
        <f t="shared" si="50"/>
        <v>40.370493640348876</v>
      </c>
      <c r="DF36" s="374">
        <f t="shared" si="51"/>
        <v>1223.060493640349</v>
      </c>
      <c r="DG36" s="376">
        <f>VLOOKUP(D36,รายได้ที่เกิดขึ้นในจังหวัด!D36:CL112,86,FALSE)</f>
        <v>1151.05</v>
      </c>
      <c r="DH36" s="376">
        <f>VLOOKUP(D36,รายได้ที่เกิดขึ้นในจังหวัด!D36:CL112,87,FALSE)</f>
        <v>26.73</v>
      </c>
      <c r="DI36" s="377">
        <f t="shared" si="52"/>
        <v>38.544753870575185</v>
      </c>
      <c r="DJ36" s="376">
        <f t="shared" si="53"/>
        <v>1189.5947538705752</v>
      </c>
      <c r="DK36" s="378">
        <f t="shared" si="54"/>
        <v>15581.865864977333</v>
      </c>
      <c r="DL36" s="379">
        <f t="shared" si="55"/>
        <v>7.4468941303403895</v>
      </c>
    </row>
    <row r="37" spans="1:116" ht="41.1" hidden="1" customHeight="1">
      <c r="A37" s="300">
        <v>27</v>
      </c>
      <c r="B37" s="300" t="s">
        <v>106</v>
      </c>
      <c r="C37" s="322" t="s">
        <v>107</v>
      </c>
      <c r="D37" s="303" t="str">
        <f t="shared" si="4"/>
        <v>นครสวรรค์</v>
      </c>
      <c r="E37" s="264" t="s">
        <v>69</v>
      </c>
      <c r="F37" s="304">
        <v>2119.9199999999996</v>
      </c>
      <c r="G37" s="304">
        <v>2268.3357300146868</v>
      </c>
      <c r="H37" s="304">
        <v>2987.313827406811</v>
      </c>
      <c r="I37" s="305">
        <v>3295.646588952327</v>
      </c>
      <c r="J37" s="306">
        <f t="shared" si="56"/>
        <v>7.0010061707369703E-2</v>
      </c>
      <c r="K37" s="306">
        <f t="shared" si="56"/>
        <v>0.31696282339451975</v>
      </c>
      <c r="L37" s="306">
        <f t="shared" si="56"/>
        <v>0.10321405093657987</v>
      </c>
      <c r="M37" s="307">
        <f t="shared" si="1"/>
        <v>0.16339564534615644</v>
      </c>
      <c r="N37" s="306">
        <f t="shared" si="2"/>
        <v>0.1</v>
      </c>
      <c r="O37" s="305">
        <v>0</v>
      </c>
      <c r="P37" s="305">
        <v>0</v>
      </c>
      <c r="Q37" s="305">
        <v>0</v>
      </c>
      <c r="R37" s="305">
        <v>0</v>
      </c>
      <c r="S37" s="305"/>
      <c r="T37" s="306">
        <f t="shared" si="3"/>
        <v>0.1</v>
      </c>
      <c r="U37" s="366">
        <f>รายได้ที่เกิดขึ้นในจังหวัด!U37</f>
        <v>610.41</v>
      </c>
      <c r="V37" s="366">
        <f>รายได้ที่เกิดขึ้นในจังหวัด!V37</f>
        <v>20.12</v>
      </c>
      <c r="W37" s="366">
        <f t="shared" si="5"/>
        <v>24.869808010239076</v>
      </c>
      <c r="X37" s="366">
        <f t="shared" si="6"/>
        <v>635.27980801023909</v>
      </c>
      <c r="Y37" s="366">
        <f>รายได้ที่เกิดขึ้นในจังหวัด!X37</f>
        <v>517.38</v>
      </c>
      <c r="Z37" s="366">
        <f>รายได้ที่เกิดขึ้นในจังหวัด!Y37</f>
        <v>14.27</v>
      </c>
      <c r="AA37" s="366">
        <f t="shared" si="7"/>
        <v>17.261337005591194</v>
      </c>
      <c r="AB37" s="366">
        <f t="shared" si="8"/>
        <v>534.64133700559114</v>
      </c>
      <c r="AC37" s="366">
        <f>รายได้ที่เกิดขึ้นในจังหวัด!AA37</f>
        <v>779.81000000000006</v>
      </c>
      <c r="AD37" s="366">
        <f>รายได้ที่เกิดขึ้นในจังหวัด!AB37</f>
        <v>14.290000000000001</v>
      </c>
      <c r="AE37" s="366">
        <f t="shared" si="9"/>
        <v>16.793199964926657</v>
      </c>
      <c r="AF37" s="366">
        <f t="shared" si="10"/>
        <v>796.60319996492672</v>
      </c>
      <c r="AG37" s="366">
        <f>รายได้ที่เกิดขึ้นในจังหวัด!AD37</f>
        <v>297.75</v>
      </c>
      <c r="AH37" s="366">
        <f>รายได้ที่เกิดขึ้นในจังหวัด!AE37</f>
        <v>4.8599999999999994</v>
      </c>
      <c r="AI37" s="366">
        <f t="shared" si="11"/>
        <v>8.0424906000648644</v>
      </c>
      <c r="AJ37" s="366">
        <f t="shared" si="12"/>
        <v>305.79249060006487</v>
      </c>
      <c r="AK37" s="366">
        <f t="shared" si="13"/>
        <v>2272.316835580822</v>
      </c>
      <c r="AL37" s="367"/>
      <c r="AM37" s="310">
        <f>VLOOKUP(D37,[2]รายได้!$B$6:$Y$83,21,FALSE)</f>
        <v>623.2600000000001</v>
      </c>
      <c r="AN37" s="310">
        <f>VLOOKUP(D37,[2]รายได้!$B$6:$Y$83,24,FALSE)</f>
        <v>19.509999999999998</v>
      </c>
      <c r="AO37" s="310">
        <f t="shared" si="14"/>
        <v>24.617855293882588</v>
      </c>
      <c r="AP37" s="310">
        <f t="shared" si="15"/>
        <v>647.8778552938827</v>
      </c>
      <c r="AQ37" s="309">
        <f>VLOOKUP(D37,[3]Revenue_59!$A$4:$C$85,3,FALSE)</f>
        <v>753.26999999999987</v>
      </c>
      <c r="AR37" s="309">
        <f>VLOOKUP(D37,[3]Revenue_59!$A$4:$F$86,6,FALSE)</f>
        <v>20.99</v>
      </c>
      <c r="AS37" s="309">
        <f t="shared" si="16"/>
        <v>27.616718030864327</v>
      </c>
      <c r="AT37" s="309">
        <f t="shared" si="17"/>
        <v>780.88671803086424</v>
      </c>
      <c r="AU37" s="310">
        <f>VLOOKUP(D37,[3]Revenue_59!$A$4:$L$86,9,FALSE)</f>
        <v>1097.57</v>
      </c>
      <c r="AV37" s="310">
        <f>VLOOKUP(D37,[3]Revenue_59!$A$4:$L$86,12,FALSE)</f>
        <v>20.149999999999999</v>
      </c>
      <c r="AW37" s="310">
        <f t="shared" si="18"/>
        <v>28.725752192455936</v>
      </c>
      <c r="AX37" s="310">
        <f t="shared" si="19"/>
        <v>1126.2957521924559</v>
      </c>
      <c r="AY37" s="309">
        <f>VLOOKUP(D37,[3]Revenue_59!$A$4:$R$86,15,FALSE)</f>
        <v>418.31</v>
      </c>
      <c r="AZ37" s="309">
        <f>VLOOKUP(D37,[3]Revenue_59!$A$4:$R$86,18,FALSE)</f>
        <v>6.47</v>
      </c>
      <c r="BA37" s="309">
        <f t="shared" si="20"/>
        <v>11.388866730567498</v>
      </c>
      <c r="BB37" s="309">
        <f t="shared" si="21"/>
        <v>429.69886673056749</v>
      </c>
      <c r="BC37" s="368">
        <f t="shared" si="22"/>
        <v>2984.7591922477704</v>
      </c>
      <c r="BD37" s="369">
        <f t="shared" si="23"/>
        <v>31.353125827844448</v>
      </c>
      <c r="BE37" s="370">
        <f>VLOOKUP(D37,[3]Revenue_59!$A$4:$X$85,21,FALSE)</f>
        <v>858.35</v>
      </c>
      <c r="BF37" s="370">
        <f>VLOOKUP(D37,[3]Revenue_59!$A$4:$X$85,24,FALSE)</f>
        <v>21.599999999999998</v>
      </c>
      <c r="BG37" s="371">
        <f t="shared" si="24"/>
        <v>25.517891295430886</v>
      </c>
      <c r="BH37" s="370">
        <f t="shared" si="25"/>
        <v>883.86789129543092</v>
      </c>
      <c r="BI37" s="372">
        <f>VLOOKUP(D37,[3]Revenue_59!$A$4:$F$86,2,FALSE)</f>
        <v>781.83</v>
      </c>
      <c r="BJ37" s="372">
        <f>VLOOKUP(D37,[3]Revenue_59!$A$4:$F$86,5,FALSE)</f>
        <v>21.46</v>
      </c>
      <c r="BK37" s="373">
        <f t="shared" si="26"/>
        <v>26.710042487862019</v>
      </c>
      <c r="BL37" s="372">
        <f t="shared" si="27"/>
        <v>808.54004248786202</v>
      </c>
      <c r="BM37" s="370">
        <f>VLOOKUP(D37,[3]Revenue_59!$A$4:$K$85,8,FALSE)</f>
        <v>1118.57</v>
      </c>
      <c r="BN37" s="370">
        <f>VLOOKUP(D37,[3]Revenue_59!$A$4:$K$85,11,FALSE)</f>
        <v>20.43</v>
      </c>
      <c r="BO37" s="371">
        <f t="shared" si="28"/>
        <v>26.088686149345676</v>
      </c>
      <c r="BP37" s="370">
        <f t="shared" si="29"/>
        <v>1144.6586861493456</v>
      </c>
      <c r="BQ37" s="372">
        <f>VLOOKUP(D37,[3]Revenue_59!$A$4:$Q$85,14,FALSE)</f>
        <v>448.03000000000003</v>
      </c>
      <c r="BR37" s="372">
        <f>VLOOKUP(D37,[3]Revenue_59!$A$4:$Q$85,17,FALSE)</f>
        <v>7.0300000000000011</v>
      </c>
      <c r="BS37" s="373">
        <f t="shared" si="30"/>
        <v>11.543023576038841</v>
      </c>
      <c r="BT37" s="372">
        <f t="shared" si="31"/>
        <v>459.57302357603885</v>
      </c>
      <c r="BU37" s="316">
        <f t="shared" si="32"/>
        <v>3296.6396435086776</v>
      </c>
      <c r="BV37" s="317">
        <f t="shared" si="33"/>
        <v>10.449099279799368</v>
      </c>
      <c r="BW37" s="374">
        <f>VLOOKUP(D37,[4]รายได้ผู้เยียมเยือนชาวไทย!$C$6:$G$82,3,FALSE)</f>
        <v>875.2299999999999</v>
      </c>
      <c r="BX37" s="374">
        <f>VLOOKUP(D37,[4]รายได้ผู้เยียมเยือนชาวต่างชาติ!$C$6:$G$82,3,FALSE)</f>
        <v>21.449999999999996</v>
      </c>
      <c r="BY37" s="375">
        <f t="shared" si="34"/>
        <v>23.666429390201227</v>
      </c>
      <c r="BZ37" s="374">
        <f t="shared" si="35"/>
        <v>898.89642939020109</v>
      </c>
      <c r="CA37" s="376">
        <f>VLOOKUP(D37,[4]รายได้ผู้เยียมเยือนชาวไทย!$C$6:$N$82,6,FALSE)</f>
        <v>297.42</v>
      </c>
      <c r="CB37" s="376">
        <f>VLOOKUP(D37,[4]รายได้ผู้เยียมเยือนชาวต่างชาติ!$C$6:$N$82,6,FALSE)</f>
        <v>5.18</v>
      </c>
      <c r="CC37" s="377">
        <f t="shared" si="36"/>
        <v>7.3102025169828506</v>
      </c>
      <c r="CD37" s="376">
        <f t="shared" si="37"/>
        <v>304.73020251698284</v>
      </c>
      <c r="CE37" s="374">
        <f>VLOOKUP(D37,[4]รายได้ผู้เยียมเยือนชาวไทย!$C$6:$N$82,7,FALSE)</f>
        <v>270.93</v>
      </c>
      <c r="CF37" s="374">
        <f>VLOOKUP(D37,[4]รายได้ผู้เยียมเยือนชาวต่างชาติ!$C$6:$N$82,7,FALSE)</f>
        <v>7.71</v>
      </c>
      <c r="CG37" s="375">
        <f t="shared" si="38"/>
        <v>11.080109999327691</v>
      </c>
      <c r="CH37" s="374">
        <f t="shared" si="39"/>
        <v>282.01010999932771</v>
      </c>
      <c r="CI37" s="376">
        <f>VLOOKUP(D37,[4]รายได้ผู้เยียมเยือนชาวไทย!$C$6:$N$82,8,FALSE)</f>
        <v>250.81</v>
      </c>
      <c r="CJ37" s="376">
        <f>VLOOKUP(D37,[4]รายได้ผู้เยียมเยือนชาวต่างชาติ!$C$6:$N$82,8,FALSE)</f>
        <v>9.52</v>
      </c>
      <c r="CK37" s="377">
        <f t="shared" si="40"/>
        <v>12.278344946284177</v>
      </c>
      <c r="CL37" s="376">
        <f t="shared" si="41"/>
        <v>263.08834494628417</v>
      </c>
      <c r="CM37" s="374">
        <f>VLOOKUP(D37,[4]รายได้ผู้เยียมเยือนชาวไทย!$C$6:$N$82,9,FALSE)</f>
        <v>402.97</v>
      </c>
      <c r="CN37" s="374">
        <f>VLOOKUP(D37,[4]รายได้ผู้เยียมเยือนชาวต่างชาติ!$C$6:$N$82,9,FALSE)</f>
        <v>8.1300000000000008</v>
      </c>
      <c r="CO37" s="375">
        <f t="shared" si="42"/>
        <v>9.3094386671145877</v>
      </c>
      <c r="CP37" s="374">
        <f t="shared" si="43"/>
        <v>412.27943866711462</v>
      </c>
      <c r="CQ37" s="376">
        <f>VLOOKUP(D37,[4]รายได้ผู้เยียมเยือนชาวไทย!$C$6:$N$82,10,FALSE)</f>
        <v>389.19</v>
      </c>
      <c r="CR37" s="376">
        <f>VLOOKUP(D37,[4]รายได้ผู้เยียมเยือนชาวต่างชาติ!$C$6:$N$82,10,FALSE)</f>
        <v>6.17</v>
      </c>
      <c r="CS37" s="377">
        <f t="shared" si="44"/>
        <v>7.2814579002406647</v>
      </c>
      <c r="CT37" s="376">
        <f t="shared" si="45"/>
        <v>396.47145790024064</v>
      </c>
      <c r="CU37" s="374">
        <f>VLOOKUP(D37,[4]รายได้ผู้เยียมเยือนชาวไทย!$C$6:$N$82,11,FALSE)</f>
        <v>375.57</v>
      </c>
      <c r="CV37" s="374">
        <f>VLOOKUP(D37,[4]รายได้ผู้เยียมเยือนชาวต่างชาติ!$C$6:$N$82,11,FALSE)</f>
        <v>6.89</v>
      </c>
      <c r="CW37" s="375">
        <f t="shared" si="46"/>
        <v>8.3448320622715357</v>
      </c>
      <c r="CX37" s="374">
        <f t="shared" si="47"/>
        <v>383.91483206227156</v>
      </c>
      <c r="CY37" s="376">
        <f>VLOOKUP(D37,[4]รายได้ผู้เยียมเยือนชาวไทย!$C$6:$N$82,12,FALSE)</f>
        <v>172.87</v>
      </c>
      <c r="CZ37" s="376">
        <f>VLOOKUP(D37,[4]รายได้ผู้เยียมเยือนชาวต่างชาติ!$C$6:$N$82,12,FALSE)</f>
        <v>2.41</v>
      </c>
      <c r="DA37" s="377">
        <f t="shared" si="48"/>
        <v>3.7886876137190373</v>
      </c>
      <c r="DB37" s="376">
        <f t="shared" si="49"/>
        <v>176.65868761371905</v>
      </c>
      <c r="DC37" s="374">
        <f>VLOOKUP(D37,รายได้ที่เกิดขึ้นในจังหวัด!D37:CI113,83,FALSE)</f>
        <v>146.44</v>
      </c>
      <c r="DD37" s="374">
        <f>VLOOKUP(D37,รายได้ที่เกิดขึ้นในจังหวัด!D37:CI113,84,FALSE)</f>
        <v>2.4</v>
      </c>
      <c r="DE37" s="375">
        <f t="shared" si="50"/>
        <v>3.9147145348217087</v>
      </c>
      <c r="DF37" s="374">
        <f t="shared" si="51"/>
        <v>150.35471453482171</v>
      </c>
      <c r="DG37" s="376">
        <f>VLOOKUP(D37,รายได้ที่เกิดขึ้นในจังหวัด!D37:CL113,86,FALSE)</f>
        <v>147.66999999999999</v>
      </c>
      <c r="DH37" s="376">
        <f>VLOOKUP(D37,รายได้ที่เกิดขึ้นในจังหวัด!D37:CL113,87,FALSE)</f>
        <v>2.5499999999999998</v>
      </c>
      <c r="DI37" s="377">
        <f t="shared" si="52"/>
        <v>3.6771089551053766</v>
      </c>
      <c r="DJ37" s="376">
        <f t="shared" si="53"/>
        <v>151.34710895510537</v>
      </c>
      <c r="DK37" s="378">
        <f t="shared" si="54"/>
        <v>3419.7513265860689</v>
      </c>
      <c r="DL37" s="379">
        <f t="shared" si="55"/>
        <v>3.7344598254712822</v>
      </c>
    </row>
    <row r="38" spans="1:116" ht="41.1" hidden="1" customHeight="1">
      <c r="A38" s="300">
        <v>28</v>
      </c>
      <c r="B38" s="300" t="s">
        <v>108</v>
      </c>
      <c r="C38" s="322" t="s">
        <v>109</v>
      </c>
      <c r="D38" s="303" t="str">
        <f t="shared" si="4"/>
        <v>นนทบุรี</v>
      </c>
      <c r="E38" s="264" t="s">
        <v>110</v>
      </c>
      <c r="F38" s="304">
        <v>2595.9</v>
      </c>
      <c r="G38" s="304">
        <v>2578.9850878178581</v>
      </c>
      <c r="H38" s="304">
        <v>3175.9576283889637</v>
      </c>
      <c r="I38" s="305">
        <v>3308.3983028811454</v>
      </c>
      <c r="J38" s="306">
        <f t="shared" si="56"/>
        <v>-6.516010702315945E-3</v>
      </c>
      <c r="K38" s="306">
        <f t="shared" si="56"/>
        <v>0.23147576284600332</v>
      </c>
      <c r="L38" s="306">
        <f t="shared" si="56"/>
        <v>4.1701020601891181E-2</v>
      </c>
      <c r="M38" s="307">
        <f t="shared" si="1"/>
        <v>8.8886924248526178E-2</v>
      </c>
      <c r="N38" s="306">
        <f t="shared" si="2"/>
        <v>8.8886924248526178E-2</v>
      </c>
      <c r="O38" s="305">
        <v>0</v>
      </c>
      <c r="P38" s="305">
        <v>0</v>
      </c>
      <c r="Q38" s="305">
        <v>0</v>
      </c>
      <c r="R38" s="305">
        <v>0</v>
      </c>
      <c r="S38" s="305"/>
      <c r="T38" s="306">
        <f t="shared" si="3"/>
        <v>8.8886924248526178E-2</v>
      </c>
      <c r="U38" s="366">
        <f>รายได้ที่เกิดขึ้นในจังหวัด!U38</f>
        <v>668.7700000000001</v>
      </c>
      <c r="V38" s="366">
        <f>รายได้ที่เกิดขึ้นในจังหวัด!V38</f>
        <v>60.31</v>
      </c>
      <c r="W38" s="366">
        <f t="shared" si="5"/>
        <v>74.547620332878665</v>
      </c>
      <c r="X38" s="366">
        <f t="shared" si="6"/>
        <v>743.31762033287873</v>
      </c>
      <c r="Y38" s="366">
        <f>รายได้ที่เกิดขึ้นในจังหวัด!X38</f>
        <v>633.38</v>
      </c>
      <c r="Z38" s="366">
        <f>รายได้ที่เกิดขึ้นในจังหวัด!Y38</f>
        <v>132.78</v>
      </c>
      <c r="AA38" s="366">
        <f t="shared" si="7"/>
        <v>160.61389822021013</v>
      </c>
      <c r="AB38" s="366">
        <f t="shared" si="8"/>
        <v>793.9938982202101</v>
      </c>
      <c r="AC38" s="366">
        <f>รายได้ที่เกิดขึ้นในจังหวัด!AA38</f>
        <v>551.99</v>
      </c>
      <c r="AD38" s="366">
        <f>รายได้ที่เกิดขึ้นในจังหวัด!AB38</f>
        <v>72.789999999999992</v>
      </c>
      <c r="AE38" s="366">
        <f t="shared" si="9"/>
        <v>85.540729562422044</v>
      </c>
      <c r="AF38" s="366">
        <f t="shared" si="10"/>
        <v>637.53072956242204</v>
      </c>
      <c r="AG38" s="366">
        <f>รายได้ที่เกิดขึ้นในจังหวัด!AD38</f>
        <v>387.07000000000005</v>
      </c>
      <c r="AH38" s="366">
        <f>รายได้ที่เกิดขึ้นในจังหวัด!AE38</f>
        <v>45.050000000000004</v>
      </c>
      <c r="AI38" s="366">
        <f t="shared" si="11"/>
        <v>74.550247228996341</v>
      </c>
      <c r="AJ38" s="366">
        <f t="shared" si="12"/>
        <v>461.62024722899639</v>
      </c>
      <c r="AK38" s="366">
        <f t="shared" si="13"/>
        <v>2636.4624953445073</v>
      </c>
      <c r="AL38" s="367"/>
      <c r="AM38" s="310">
        <f>VLOOKUP(D38,[2]รายได้!$B$6:$Y$83,21,FALSE)</f>
        <v>674.09</v>
      </c>
      <c r="AN38" s="310">
        <f>VLOOKUP(D38,[2]รายได้!$B$6:$Y$83,24,FALSE)</f>
        <v>63.16</v>
      </c>
      <c r="AO38" s="310">
        <f t="shared" si="14"/>
        <v>79.695732463435391</v>
      </c>
      <c r="AP38" s="310">
        <f t="shared" si="15"/>
        <v>753.78573246343547</v>
      </c>
      <c r="AQ38" s="309">
        <f>VLOOKUP(D38,[3]Revenue_59!$A$4:$C$85,3,FALSE)</f>
        <v>769.13</v>
      </c>
      <c r="AR38" s="309">
        <f>VLOOKUP(D38,[3]Revenue_59!$A$4:$F$86,6,FALSE)</f>
        <v>160.52999999999997</v>
      </c>
      <c r="AS38" s="309">
        <f t="shared" si="16"/>
        <v>211.21065962337542</v>
      </c>
      <c r="AT38" s="309">
        <f t="shared" si="17"/>
        <v>980.34065962337536</v>
      </c>
      <c r="AU38" s="310">
        <f>VLOOKUP(D38,[3]Revenue_59!$A$4:$L$86,9,FALSE)</f>
        <v>701.58999999999992</v>
      </c>
      <c r="AV38" s="310">
        <f>VLOOKUP(D38,[3]Revenue_59!$A$4:$L$86,12,FALSE)</f>
        <v>90.83</v>
      </c>
      <c r="AW38" s="310">
        <f t="shared" si="18"/>
        <v>129.48685219060906</v>
      </c>
      <c r="AX38" s="310">
        <f t="shared" si="19"/>
        <v>831.07685219060897</v>
      </c>
      <c r="AY38" s="309">
        <f>VLOOKUP(D38,[3]Revenue_59!$A$4:$R$86,15,FALSE)</f>
        <v>505.67</v>
      </c>
      <c r="AZ38" s="309">
        <f>VLOOKUP(D38,[3]Revenue_59!$A$4:$R$86,18,FALSE)</f>
        <v>57.120000000000005</v>
      </c>
      <c r="BA38" s="309">
        <f t="shared" si="20"/>
        <v>100.5459146290596</v>
      </c>
      <c r="BB38" s="309">
        <f t="shared" si="21"/>
        <v>606.21591462905963</v>
      </c>
      <c r="BC38" s="368">
        <f t="shared" si="22"/>
        <v>3171.4191589064794</v>
      </c>
      <c r="BD38" s="369">
        <f t="shared" si="23"/>
        <v>20.290698786977028</v>
      </c>
      <c r="BE38" s="370">
        <f>VLOOKUP(D38,[3]Revenue_59!$A$4:$X$85,21,FALSE)</f>
        <v>683.40999999999985</v>
      </c>
      <c r="BF38" s="370">
        <f>VLOOKUP(D38,[3]Revenue_59!$A$4:$X$85,24,FALSE)</f>
        <v>68.87</v>
      </c>
      <c r="BG38" s="371">
        <f t="shared" si="24"/>
        <v>81.361906181311369</v>
      </c>
      <c r="BH38" s="370">
        <f t="shared" si="25"/>
        <v>764.77190618131124</v>
      </c>
      <c r="BI38" s="372">
        <f>VLOOKUP(D38,[3]Revenue_59!$A$4:$F$86,2,FALSE)</f>
        <v>784.99</v>
      </c>
      <c r="BJ38" s="372">
        <f>VLOOKUP(D38,[3]Revenue_59!$A$4:$F$86,5,FALSE)</f>
        <v>163.47</v>
      </c>
      <c r="BK38" s="373">
        <f t="shared" si="26"/>
        <v>203.4618194543711</v>
      </c>
      <c r="BL38" s="372">
        <f t="shared" si="27"/>
        <v>988.45181945437116</v>
      </c>
      <c r="BM38" s="370">
        <f>VLOOKUP(D38,[3]Revenue_59!$A$4:$K$85,8,FALSE)</f>
        <v>714.73000000000013</v>
      </c>
      <c r="BN38" s="370">
        <f>VLOOKUP(D38,[3]Revenue_59!$A$4:$K$85,11,FALSE)</f>
        <v>96</v>
      </c>
      <c r="BO38" s="371">
        <f t="shared" si="28"/>
        <v>122.59000833760084</v>
      </c>
      <c r="BP38" s="370">
        <f t="shared" si="29"/>
        <v>837.32000833760094</v>
      </c>
      <c r="BQ38" s="372">
        <f>VLOOKUP(D38,[3]Revenue_59!$A$4:$Q$85,14,FALSE)</f>
        <v>558.08999999999992</v>
      </c>
      <c r="BR38" s="372">
        <f>VLOOKUP(D38,[3]Revenue_59!$A$4:$Q$85,17,FALSE)</f>
        <v>63.129999999999995</v>
      </c>
      <c r="BS38" s="373">
        <f t="shared" si="30"/>
        <v>103.65733689265033</v>
      </c>
      <c r="BT38" s="372">
        <f t="shared" si="31"/>
        <v>661.74733689265031</v>
      </c>
      <c r="BU38" s="316">
        <f t="shared" si="32"/>
        <v>3252.2910708659338</v>
      </c>
      <c r="BV38" s="317">
        <f t="shared" si="33"/>
        <v>2.5500228102090223</v>
      </c>
      <c r="BW38" s="374">
        <f>VLOOKUP(D38,[4]รายได้ผู้เยียมเยือนชาวไทย!$C$6:$G$82,3,FALSE)</f>
        <v>725.99000000000012</v>
      </c>
      <c r="BX38" s="374">
        <f>VLOOKUP(D38,[4]รายได้ผู้เยียมเยือนชาวต่างชาติ!$C$6:$G$82,3,FALSE)</f>
        <v>71.58</v>
      </c>
      <c r="BY38" s="375">
        <f t="shared" si="34"/>
        <v>78.976364370657535</v>
      </c>
      <c r="BZ38" s="374">
        <f t="shared" si="35"/>
        <v>804.96636437065763</v>
      </c>
      <c r="CA38" s="376">
        <f>VLOOKUP(D38,[4]รายได้ผู้เยียมเยือนชาวไทย!$C$6:$N$82,6,FALSE)</f>
        <v>299.88</v>
      </c>
      <c r="CB38" s="376">
        <f>VLOOKUP(D38,[4]รายได้ผู้เยียมเยือนชาวต่างชาติ!$C$6:$N$82,6,FALSE)</f>
        <v>61.94</v>
      </c>
      <c r="CC38" s="377">
        <f t="shared" si="36"/>
        <v>87.411958282223495</v>
      </c>
      <c r="CD38" s="376">
        <f t="shared" si="37"/>
        <v>387.2919582822235</v>
      </c>
      <c r="CE38" s="374">
        <f>VLOOKUP(D38,[4]รายได้ผู้เยียมเยือนชาวไทย!$C$6:$N$82,7,FALSE)</f>
        <v>276.72000000000003</v>
      </c>
      <c r="CF38" s="374">
        <f>VLOOKUP(D38,[4]รายได้ผู้เยียมเยือนชาวต่างชาติ!$C$6:$N$82,7,FALSE)</f>
        <v>55.96</v>
      </c>
      <c r="CG38" s="375">
        <f t="shared" si="38"/>
        <v>80.420616804458831</v>
      </c>
      <c r="CH38" s="374">
        <f t="shared" si="39"/>
        <v>357.14061680445889</v>
      </c>
      <c r="CI38" s="376">
        <f>VLOOKUP(D38,[4]รายได้ผู้เยียมเยือนชาวไทย!$C$6:$N$82,8,FALSE)</f>
        <v>266.98</v>
      </c>
      <c r="CJ38" s="376">
        <f>VLOOKUP(D38,[4]รายได้ผู้เยียมเยือนชาวต่างชาติ!$C$6:$N$82,8,FALSE)</f>
        <v>55.99</v>
      </c>
      <c r="CK38" s="377">
        <f t="shared" si="40"/>
        <v>72.212661086391918</v>
      </c>
      <c r="CL38" s="376">
        <f t="shared" si="41"/>
        <v>339.19266108639192</v>
      </c>
      <c r="CM38" s="374">
        <f>VLOOKUP(D38,[4]รายได้ผู้เยียมเยือนชาวไทย!$C$6:$N$82,9,FALSE)</f>
        <v>256.97000000000003</v>
      </c>
      <c r="CN38" s="374">
        <f>VLOOKUP(D38,[4]รายได้ผู้เยียมเยือนชาวต่างชาติ!$C$6:$N$82,9,FALSE)</f>
        <v>37.79</v>
      </c>
      <c r="CO38" s="375">
        <f t="shared" si="42"/>
        <v>43.272286252184529</v>
      </c>
      <c r="CP38" s="374">
        <f t="shared" si="43"/>
        <v>300.24228625218456</v>
      </c>
      <c r="CQ38" s="376">
        <f>VLOOKUP(D38,[4]รายได้ผู้เยียมเยือนชาวไทย!$C$6:$N$82,10,FALSE)</f>
        <v>251.44</v>
      </c>
      <c r="CR38" s="376">
        <f>VLOOKUP(D38,[4]รายได้ผู้เยียมเยือนชาวต่างชาติ!$C$6:$N$82,10,FALSE)</f>
        <v>38.5</v>
      </c>
      <c r="CS38" s="377">
        <f t="shared" si="44"/>
        <v>45.43535318626671</v>
      </c>
      <c r="CT38" s="376">
        <f t="shared" si="45"/>
        <v>296.87535318626669</v>
      </c>
      <c r="CU38" s="374">
        <f>VLOOKUP(D38,[4]รายได้ผู้เยียมเยือนชาวไทย!$C$6:$N$82,11,FALSE)</f>
        <v>250.62</v>
      </c>
      <c r="CV38" s="374">
        <f>VLOOKUP(D38,[4]รายได้ผู้เยียมเยือนชาวต่างชาติ!$C$6:$N$82,11,FALSE)</f>
        <v>31.73</v>
      </c>
      <c r="CW38" s="375">
        <f t="shared" si="46"/>
        <v>38.429828931186627</v>
      </c>
      <c r="CX38" s="374">
        <f t="shared" si="47"/>
        <v>289.04982893118665</v>
      </c>
      <c r="CY38" s="376">
        <f>VLOOKUP(D38,[4]รายได้ผู้เยียมเยือนชาวไทย!$C$6:$N$82,12,FALSE)</f>
        <v>207.41</v>
      </c>
      <c r="CZ38" s="376">
        <f>VLOOKUP(D38,[4]รายได้ผู้เยียมเยือนชาวต่างชาติ!$C$6:$N$82,12,FALSE)</f>
        <v>24.68</v>
      </c>
      <c r="DA38" s="377">
        <f t="shared" si="48"/>
        <v>38.798676475761752</v>
      </c>
      <c r="DB38" s="376">
        <f t="shared" si="49"/>
        <v>246.20867647576176</v>
      </c>
      <c r="DC38" s="374">
        <f>VLOOKUP(D38,รายได้ที่เกิดขึ้นในจังหวัด!D38:CI114,83,FALSE)</f>
        <v>209.58</v>
      </c>
      <c r="DD38" s="374">
        <f>VLOOKUP(D38,รายได้ที่เกิดขึ้นในจังหวัด!D38:CI114,84,FALSE)</f>
        <v>22.96</v>
      </c>
      <c r="DE38" s="375">
        <f t="shared" si="50"/>
        <v>37.450769049794353</v>
      </c>
      <c r="DF38" s="374">
        <f t="shared" si="51"/>
        <v>247.03076904979437</v>
      </c>
      <c r="DG38" s="376">
        <f>VLOOKUP(D38,รายได้ที่เกิดขึ้นในจังหวัด!D38:CL114,86,FALSE)</f>
        <v>200.9</v>
      </c>
      <c r="DH38" s="376">
        <f>VLOOKUP(D38,รายได้ที่เกิดขึ้นในจังหวัด!D38:CL114,87,FALSE)</f>
        <v>22.27</v>
      </c>
      <c r="DI38" s="377">
        <f t="shared" si="52"/>
        <v>32.113418207920297</v>
      </c>
      <c r="DJ38" s="376">
        <f t="shared" si="53"/>
        <v>233.0134182079203</v>
      </c>
      <c r="DK38" s="378">
        <f t="shared" si="54"/>
        <v>3501.0119326468466</v>
      </c>
      <c r="DL38" s="379">
        <f t="shared" si="55"/>
        <v>7.6475584860456562</v>
      </c>
    </row>
    <row r="39" spans="1:116" ht="41.1" hidden="1" customHeight="1">
      <c r="A39" s="300">
        <v>29</v>
      </c>
      <c r="B39" s="300" t="s">
        <v>111</v>
      </c>
      <c r="C39" s="322" t="s">
        <v>112</v>
      </c>
      <c r="D39" s="380" t="str">
        <f t="shared" si="4"/>
        <v>นราธิวาส</v>
      </c>
      <c r="E39" s="381" t="s">
        <v>113</v>
      </c>
      <c r="F39" s="382">
        <v>2217.7399999999998</v>
      </c>
      <c r="G39" s="382">
        <v>2719.3637327467341</v>
      </c>
      <c r="H39" s="382">
        <v>3241.3513308124275</v>
      </c>
      <c r="I39" s="383">
        <v>3455.6725043609044</v>
      </c>
      <c r="J39" s="384">
        <f t="shared" si="56"/>
        <v>0.22618689871073</v>
      </c>
      <c r="K39" s="384">
        <f t="shared" si="56"/>
        <v>0.19195210695056672</v>
      </c>
      <c r="L39" s="384">
        <f t="shared" si="56"/>
        <v>6.6120932806984084E-2</v>
      </c>
      <c r="M39" s="385">
        <f t="shared" si="1"/>
        <v>0.16141997948942691</v>
      </c>
      <c r="N39" s="384">
        <f t="shared" si="2"/>
        <v>0.1</v>
      </c>
      <c r="O39" s="383">
        <v>0</v>
      </c>
      <c r="P39" s="383">
        <v>0</v>
      </c>
      <c r="Q39" s="383">
        <v>0</v>
      </c>
      <c r="R39" s="383">
        <v>0</v>
      </c>
      <c r="S39" s="383"/>
      <c r="T39" s="384">
        <f t="shared" si="3"/>
        <v>0.1</v>
      </c>
      <c r="U39" s="366">
        <f>รายได้ที่เกิดขึ้นในจังหวัด!U39</f>
        <v>176.79999999999998</v>
      </c>
      <c r="V39" s="366">
        <f>รายได้ที่เกิดขึ้นในจังหวัด!V39</f>
        <v>326.47999999999996</v>
      </c>
      <c r="W39" s="366">
        <f t="shared" si="5"/>
        <v>403.55342540670244</v>
      </c>
      <c r="X39" s="366">
        <f t="shared" si="6"/>
        <v>580.3534254067024</v>
      </c>
      <c r="Y39" s="366">
        <f>รายได้ที่เกิดขึ้นในจังหวัด!X39</f>
        <v>154.73000000000002</v>
      </c>
      <c r="Z39" s="366">
        <f>รายได้ที่เกิดขึ้นในจังหวัด!Y39</f>
        <v>344.06</v>
      </c>
      <c r="AA39" s="366">
        <f t="shared" si="7"/>
        <v>416.18329433382667</v>
      </c>
      <c r="AB39" s="366">
        <f t="shared" si="8"/>
        <v>570.91329433382668</v>
      </c>
      <c r="AC39" s="366">
        <f>รายได้ที่เกิดขึ้นในจังหวัด!AA39</f>
        <v>192.60999999999999</v>
      </c>
      <c r="AD39" s="366">
        <f>รายได้ที่เกิดขึ้นในจังหวัด!AB39</f>
        <v>482.18</v>
      </c>
      <c r="AE39" s="366">
        <f t="shared" si="9"/>
        <v>566.64416788581764</v>
      </c>
      <c r="AF39" s="366">
        <f t="shared" si="10"/>
        <v>759.25416788581765</v>
      </c>
      <c r="AG39" s="366">
        <f>รายได้ที่เกิดขึ้นในจังหวัด!AD39</f>
        <v>194.86000000000004</v>
      </c>
      <c r="AH39" s="366">
        <f>รายได้ที่เกิดขึ้นในจังหวัด!AE39</f>
        <v>451.82000000000005</v>
      </c>
      <c r="AI39" s="366">
        <f t="shared" si="11"/>
        <v>747.68685245294398</v>
      </c>
      <c r="AJ39" s="366">
        <f t="shared" si="12"/>
        <v>942.54685245294399</v>
      </c>
      <c r="AK39" s="366">
        <f t="shared" si="13"/>
        <v>2853.0677400792906</v>
      </c>
      <c r="AL39" s="367"/>
      <c r="AM39" s="310">
        <f>VLOOKUP(D39,[2]รายได้!$B$6:$Y$83,21,FALSE)</f>
        <v>181.18</v>
      </c>
      <c r="AN39" s="310">
        <f>VLOOKUP(D39,[2]รายได้!$B$6:$Y$83,24,FALSE)</f>
        <v>330.81</v>
      </c>
      <c r="AO39" s="310">
        <f t="shared" si="14"/>
        <v>417.41838594409541</v>
      </c>
      <c r="AP39" s="310">
        <f t="shared" si="15"/>
        <v>598.59838594409541</v>
      </c>
      <c r="AQ39" s="309">
        <f>VLOOKUP(D39,[3]Revenue_59!$A$4:$C$85,3,FALSE)</f>
        <v>188.04999999999998</v>
      </c>
      <c r="AR39" s="309">
        <f>VLOOKUP(D39,[3]Revenue_59!$A$4:$F$86,6,FALSE)</f>
        <v>402.31</v>
      </c>
      <c r="AS39" s="309">
        <f t="shared" si="16"/>
        <v>529.3226217721309</v>
      </c>
      <c r="AT39" s="309">
        <f t="shared" si="17"/>
        <v>717.37262177213086</v>
      </c>
      <c r="AU39" s="310">
        <f>VLOOKUP(D39,[3]Revenue_59!$A$4:$L$86,9,FALSE)</f>
        <v>209.54</v>
      </c>
      <c r="AV39" s="310">
        <f>VLOOKUP(D39,[3]Revenue_59!$A$4:$L$86,12,FALSE)</f>
        <v>518.8900000000001</v>
      </c>
      <c r="AW39" s="310">
        <f t="shared" si="18"/>
        <v>739.72732283590403</v>
      </c>
      <c r="AX39" s="310">
        <f t="shared" si="19"/>
        <v>949.267322835904</v>
      </c>
      <c r="AY39" s="309">
        <f>VLOOKUP(D39,[3]Revenue_59!$A$4:$R$86,15,FALSE)</f>
        <v>213.76</v>
      </c>
      <c r="AZ39" s="309">
        <f>VLOOKUP(D39,[3]Revenue_59!$A$4:$R$86,18,FALSE)</f>
        <v>479.9</v>
      </c>
      <c r="BA39" s="309">
        <f t="shared" si="20"/>
        <v>844.74762658413317</v>
      </c>
      <c r="BB39" s="309">
        <f t="shared" si="21"/>
        <v>1058.507626584133</v>
      </c>
      <c r="BC39" s="368">
        <f t="shared" si="22"/>
        <v>3323.7459571362633</v>
      </c>
      <c r="BD39" s="369">
        <f t="shared" si="23"/>
        <v>16.497267500697056</v>
      </c>
      <c r="BE39" s="370">
        <f>VLOOKUP(D39,[3]Revenue_59!$A$4:$X$85,21,FALSE)</f>
        <v>200.64</v>
      </c>
      <c r="BF39" s="370">
        <f>VLOOKUP(D39,[3]Revenue_59!$A$4:$X$85,24,FALSE)</f>
        <v>315.85000000000002</v>
      </c>
      <c r="BG39" s="371">
        <f t="shared" si="24"/>
        <v>373.1400910028633</v>
      </c>
      <c r="BH39" s="370">
        <f t="shared" si="25"/>
        <v>573.78009100286329</v>
      </c>
      <c r="BI39" s="372">
        <f>VLOOKUP(D39,[3]Revenue_59!$A$4:$F$86,2,FALSE)</f>
        <v>199.82</v>
      </c>
      <c r="BJ39" s="372">
        <f>VLOOKUP(D39,[3]Revenue_59!$A$4:$F$86,5,FALSE)</f>
        <v>428.40000000000003</v>
      </c>
      <c r="BK39" s="373">
        <f t="shared" si="26"/>
        <v>533.20513521901626</v>
      </c>
      <c r="BL39" s="372">
        <f t="shared" si="27"/>
        <v>733.02513521901619</v>
      </c>
      <c r="BM39" s="370">
        <f>VLOOKUP(D39,[3]Revenue_59!$A$4:$K$85,8,FALSE)</f>
        <v>232.93</v>
      </c>
      <c r="BN39" s="370">
        <f>VLOOKUP(D39,[3]Revenue_59!$A$4:$K$85,11,FALSE)</f>
        <v>559.34</v>
      </c>
      <c r="BO39" s="371">
        <f t="shared" si="28"/>
        <v>714.26557566201723</v>
      </c>
      <c r="BP39" s="370">
        <f t="shared" si="29"/>
        <v>947.19557566201729</v>
      </c>
      <c r="BQ39" s="372">
        <f>VLOOKUP(D39,[3]Revenue_59!$A$4:$Q$85,14,FALSE)</f>
        <v>216.07000000000002</v>
      </c>
      <c r="BR39" s="372">
        <f>VLOOKUP(D39,[3]Revenue_59!$A$4:$Q$85,17,FALSE)</f>
        <v>500.96</v>
      </c>
      <c r="BS39" s="373">
        <f t="shared" si="30"/>
        <v>822.55947235454016</v>
      </c>
      <c r="BT39" s="372">
        <f t="shared" si="31"/>
        <v>1038.6294723545402</v>
      </c>
      <c r="BU39" s="316">
        <f t="shared" si="32"/>
        <v>3292.6302742384369</v>
      </c>
      <c r="BV39" s="317">
        <f t="shared" si="33"/>
        <v>-0.93616309125609865</v>
      </c>
      <c r="BW39" s="374">
        <f>VLOOKUP(D39,[4]รายได้ผู้เยียมเยือนชาวไทย!$C$6:$G$82,3,FALSE)</f>
        <v>206.22</v>
      </c>
      <c r="BX39" s="374">
        <f>VLOOKUP(D39,[4]รายได้ผู้เยียมเยือนชาวต่างชาติ!$C$6:$G$82,3,FALSE)</f>
        <v>330.40999999999997</v>
      </c>
      <c r="BY39" s="375">
        <f t="shared" si="34"/>
        <v>364.55127901241906</v>
      </c>
      <c r="BZ39" s="374">
        <f t="shared" si="35"/>
        <v>570.77127901241909</v>
      </c>
      <c r="CA39" s="376">
        <f>VLOOKUP(D39,[4]รายได้ผู้เยียมเยือนชาวไทย!$C$6:$N$82,6,FALSE)</f>
        <v>56.78</v>
      </c>
      <c r="CB39" s="376">
        <f>VLOOKUP(D39,[4]รายได้ผู้เยียมเยือนชาวต่างชาติ!$C$6:$N$82,6,FALSE)</f>
        <v>158.68</v>
      </c>
      <c r="CC39" s="377">
        <f t="shared" si="36"/>
        <v>223.93492961290323</v>
      </c>
      <c r="CD39" s="376">
        <f t="shared" si="37"/>
        <v>280.71492961290323</v>
      </c>
      <c r="CE39" s="374">
        <f>VLOOKUP(D39,[4]รายได้ผู้เยียมเยือนชาวไทย!$C$6:$N$82,7,FALSE)</f>
        <v>88.02</v>
      </c>
      <c r="CF39" s="374">
        <f>VLOOKUP(D39,[4]รายได้ผู้เยียมเยือนชาวต่างชาติ!$C$6:$N$82,7,FALSE)</f>
        <v>117.81</v>
      </c>
      <c r="CG39" s="375">
        <f t="shared" si="38"/>
        <v>169.30580532046631</v>
      </c>
      <c r="CH39" s="374">
        <f t="shared" si="39"/>
        <v>257.32580532046632</v>
      </c>
      <c r="CI39" s="376">
        <f>VLOOKUP(D39,[4]รายได้ผู้เยียมเยือนชาวไทย!$C$6:$N$82,8,FALSE)</f>
        <v>67.209999999999994</v>
      </c>
      <c r="CJ39" s="376">
        <f>VLOOKUP(D39,[4]รายได้ผู้เยียมเยือนชาวต่างชาติ!$C$6:$N$82,8,FALSE)</f>
        <v>149.12</v>
      </c>
      <c r="CK39" s="377">
        <f t="shared" si="40"/>
        <v>192.32634436868659</v>
      </c>
      <c r="CL39" s="376">
        <f t="shared" si="41"/>
        <v>259.53634436868657</v>
      </c>
      <c r="CM39" s="374">
        <f>VLOOKUP(D39,[4]รายได้ผู้เยียมเยือนชาวไทย!$C$6:$N$82,9,FALSE)</f>
        <v>109.24</v>
      </c>
      <c r="CN39" s="374">
        <f>VLOOKUP(D39,[4]รายได้ผู้เยียมเยือนชาวต่างชาติ!$C$6:$N$82,9,FALSE)</f>
        <v>228.21</v>
      </c>
      <c r="CO39" s="375">
        <f t="shared" si="42"/>
        <v>261.31697395107255</v>
      </c>
      <c r="CP39" s="374">
        <f t="shared" si="43"/>
        <v>370.55697395107256</v>
      </c>
      <c r="CQ39" s="376">
        <f>VLOOKUP(D39,[4]รายได้ผู้เยียมเยือนชาวไทย!$C$6:$N$82,10,FALSE)</f>
        <v>95.2</v>
      </c>
      <c r="CR39" s="376">
        <f>VLOOKUP(D39,[4]รายได้ผู้เยียมเยือนชาวต่างชาติ!$C$6:$N$82,10,FALSE)</f>
        <v>214.98</v>
      </c>
      <c r="CS39" s="377">
        <f t="shared" si="44"/>
        <v>253.7062916359381</v>
      </c>
      <c r="CT39" s="376">
        <f t="shared" si="45"/>
        <v>348.90629163593809</v>
      </c>
      <c r="CU39" s="374">
        <f>VLOOKUP(D39,[4]รายได้ผู้เยียมเยือนชาวไทย!$C$6:$N$82,11,FALSE)</f>
        <v>41.94</v>
      </c>
      <c r="CV39" s="374">
        <f>VLOOKUP(D39,[4]รายได้ผู้เยียมเยือนชาวต่างชาติ!$C$6:$N$82,11,FALSE)</f>
        <v>207.55</v>
      </c>
      <c r="CW39" s="375">
        <f t="shared" si="46"/>
        <v>251.3744404244496</v>
      </c>
      <c r="CX39" s="374">
        <f t="shared" si="47"/>
        <v>293.31444042444957</v>
      </c>
      <c r="CY39" s="376">
        <f>VLOOKUP(D39,[4]รายได้ผู้เยียมเยือนชาวไทย!$C$6:$N$82,12,FALSE)</f>
        <v>73.349999999999994</v>
      </c>
      <c r="CZ39" s="376">
        <f>VLOOKUP(D39,[4]รายได้ผู้เยียมเยือนชาวต่างชาติ!$C$6:$N$82,12,FALSE)</f>
        <v>194.6</v>
      </c>
      <c r="DA39" s="377">
        <f t="shared" si="48"/>
        <v>305.92473428619275</v>
      </c>
      <c r="DB39" s="376">
        <f t="shared" si="49"/>
        <v>379.27473428619271</v>
      </c>
      <c r="DC39" s="374">
        <f>VLOOKUP(D39,รายได้ที่เกิดขึ้นในจังหวัด!D39:CI115,83,FALSE)</f>
        <v>82.47</v>
      </c>
      <c r="DD39" s="374">
        <f>VLOOKUP(D39,รายได้ที่เกิดขึ้นในจังหวัด!D39:CI115,84,FALSE)</f>
        <v>157.27000000000001</v>
      </c>
      <c r="DE39" s="375">
        <f t="shared" si="50"/>
        <v>256.52798120475427</v>
      </c>
      <c r="DF39" s="374">
        <f t="shared" si="51"/>
        <v>338.9979812047543</v>
      </c>
      <c r="DG39" s="376">
        <f>VLOOKUP(D39,รายได้ที่เกิดขึ้นในจังหวัด!D39:CL115,86,FALSE)</f>
        <v>76.28</v>
      </c>
      <c r="DH39" s="376">
        <f>VLOOKUP(D39,รายได้ที่เกิดขึ้นในจังหวัด!D39:CL115,87,FALSE)</f>
        <v>186.28</v>
      </c>
      <c r="DI39" s="377">
        <f t="shared" si="52"/>
        <v>268.61641417922732</v>
      </c>
      <c r="DJ39" s="376">
        <f t="shared" si="53"/>
        <v>344.89641417922735</v>
      </c>
      <c r="DK39" s="378">
        <f t="shared" si="54"/>
        <v>3444.2951939961094</v>
      </c>
      <c r="DL39" s="379">
        <f t="shared" si="55"/>
        <v>4.6061934418905164</v>
      </c>
    </row>
    <row r="40" spans="1:116" ht="41.1" hidden="1" customHeight="1">
      <c r="A40" s="300">
        <v>30</v>
      </c>
      <c r="B40" s="300" t="s">
        <v>114</v>
      </c>
      <c r="C40" s="322" t="s">
        <v>115</v>
      </c>
      <c r="D40" s="303" t="str">
        <f t="shared" si="4"/>
        <v>น่าน</v>
      </c>
      <c r="E40" s="264" t="s">
        <v>44</v>
      </c>
      <c r="F40" s="304">
        <v>1535.8799999999997</v>
      </c>
      <c r="G40" s="304">
        <v>1582.8496406750685</v>
      </c>
      <c r="H40" s="304">
        <v>1939.7357852742778</v>
      </c>
      <c r="I40" s="305">
        <v>2058.0320227350194</v>
      </c>
      <c r="J40" s="306">
        <f t="shared" si="56"/>
        <v>3.0581582333951116E-2</v>
      </c>
      <c r="K40" s="306">
        <f t="shared" si="56"/>
        <v>0.22547065458915044</v>
      </c>
      <c r="L40" s="306">
        <f t="shared" si="56"/>
        <v>6.0985747831638105E-2</v>
      </c>
      <c r="M40" s="307">
        <f t="shared" si="1"/>
        <v>0.1056793282515799</v>
      </c>
      <c r="N40" s="306">
        <f t="shared" si="2"/>
        <v>0.1</v>
      </c>
      <c r="O40" s="305">
        <v>0</v>
      </c>
      <c r="P40" s="306">
        <v>1.4999999999999999E-2</v>
      </c>
      <c r="Q40" s="305">
        <v>0</v>
      </c>
      <c r="R40" s="305">
        <v>0</v>
      </c>
      <c r="S40" s="305"/>
      <c r="T40" s="306">
        <f t="shared" si="3"/>
        <v>0.115</v>
      </c>
      <c r="U40" s="366">
        <f>รายได้ที่เกิดขึ้นในจังหวัด!U40</f>
        <v>355.06999999999994</v>
      </c>
      <c r="V40" s="366">
        <f>รายได้ที่เกิดขึ้นในจังหวัด!V40</f>
        <v>26.359999999999996</v>
      </c>
      <c r="W40" s="366">
        <f t="shared" si="5"/>
        <v>32.582909500492143</v>
      </c>
      <c r="X40" s="366">
        <f t="shared" si="6"/>
        <v>387.65290950049206</v>
      </c>
      <c r="Y40" s="366">
        <f>รายได้ที่เกิดขึ้นในจังหวัด!X40</f>
        <v>506.57999999999993</v>
      </c>
      <c r="Z40" s="366">
        <f>รายได้ที่เกิดขึ้นในจังหวัด!Y40</f>
        <v>21.37</v>
      </c>
      <c r="AA40" s="366">
        <f t="shared" si="7"/>
        <v>25.849668662192283</v>
      </c>
      <c r="AB40" s="366">
        <f t="shared" si="8"/>
        <v>532.42966866219217</v>
      </c>
      <c r="AC40" s="366">
        <f>รายได้ที่เกิดขึ้นในจังหวัด!AA40</f>
        <v>446.75</v>
      </c>
      <c r="AD40" s="366">
        <f>รายได้ที่เกิดขึ้นในจังหวัด!AB40</f>
        <v>10.6</v>
      </c>
      <c r="AE40" s="366">
        <f t="shared" si="9"/>
        <v>12.456817328776943</v>
      </c>
      <c r="AF40" s="366">
        <f t="shared" si="10"/>
        <v>459.20681732877694</v>
      </c>
      <c r="AG40" s="366">
        <f>รายได้ที่เกิดขึ้นในจังหวัด!AD40</f>
        <v>231.68</v>
      </c>
      <c r="AH40" s="366">
        <f>รายได้ที่เกิดขึ้นในจังหวัด!AE40</f>
        <v>7.9200000000000008</v>
      </c>
      <c r="AI40" s="366">
        <f t="shared" si="11"/>
        <v>13.106280977883484</v>
      </c>
      <c r="AJ40" s="366">
        <f t="shared" si="12"/>
        <v>244.78628097788348</v>
      </c>
      <c r="AK40" s="366">
        <f t="shared" si="13"/>
        <v>1624.0756764693447</v>
      </c>
      <c r="AL40" s="367"/>
      <c r="AM40" s="310">
        <f>VLOOKUP(D40,[2]รายได้!$B$6:$Y$83,21,FALSE)</f>
        <v>378.6</v>
      </c>
      <c r="AN40" s="310">
        <f>VLOOKUP(D40,[2]รายได้!$B$6:$Y$83,24,FALSE)</f>
        <v>23.78</v>
      </c>
      <c r="AO40" s="310">
        <f t="shared" si="14"/>
        <v>30.005771342313079</v>
      </c>
      <c r="AP40" s="310">
        <f t="shared" si="15"/>
        <v>408.60577134231312</v>
      </c>
      <c r="AQ40" s="309">
        <f>VLOOKUP(D40,[3]Revenue_59!$A$4:$C$85,3,FALSE)</f>
        <v>608.82999999999993</v>
      </c>
      <c r="AR40" s="309">
        <f>VLOOKUP(D40,[3]Revenue_59!$A$4:$F$86,6,FALSE)</f>
        <v>24.009999999999998</v>
      </c>
      <c r="AS40" s="309">
        <f t="shared" si="16"/>
        <v>31.590157213961525</v>
      </c>
      <c r="AT40" s="309">
        <f t="shared" si="17"/>
        <v>640.42015721396149</v>
      </c>
      <c r="AU40" s="310">
        <f>VLOOKUP(D40,[3]Revenue_59!$A$4:$L$86,9,FALSE)</f>
        <v>576.47000000000014</v>
      </c>
      <c r="AV40" s="310">
        <f>VLOOKUP(D40,[3]Revenue_59!$A$4:$L$86,12,FALSE)</f>
        <v>13.86</v>
      </c>
      <c r="AW40" s="310">
        <f t="shared" si="18"/>
        <v>19.758755602354309</v>
      </c>
      <c r="AX40" s="310">
        <f t="shared" si="19"/>
        <v>596.22875560235445</v>
      </c>
      <c r="AY40" s="309">
        <f>VLOOKUP(D40,[3]Revenue_59!$A$4:$R$86,15,FALSE)</f>
        <v>275.45999999999998</v>
      </c>
      <c r="AZ40" s="309">
        <f>VLOOKUP(D40,[3]Revenue_59!$A$4:$R$86,18,FALSE)</f>
        <v>9.3400000000000016</v>
      </c>
      <c r="BA40" s="309">
        <f t="shared" si="20"/>
        <v>16.440806068547211</v>
      </c>
      <c r="BB40" s="309">
        <f t="shared" si="21"/>
        <v>291.90080606854718</v>
      </c>
      <c r="BC40" s="368">
        <f t="shared" si="22"/>
        <v>1937.1554902271762</v>
      </c>
      <c r="BD40" s="369">
        <f t="shared" si="23"/>
        <v>19.277415350401071</v>
      </c>
      <c r="BE40" s="370">
        <f>VLOOKUP(D40,[3]Revenue_59!$A$4:$X$85,21,FALSE)</f>
        <v>421.26999999999992</v>
      </c>
      <c r="BF40" s="370">
        <f>VLOOKUP(D40,[3]Revenue_59!$A$4:$X$85,24,FALSE)</f>
        <v>26.78</v>
      </c>
      <c r="BG40" s="371">
        <f t="shared" si="24"/>
        <v>31.637459670909223</v>
      </c>
      <c r="BH40" s="370">
        <f t="shared" si="25"/>
        <v>452.90745967090913</v>
      </c>
      <c r="BI40" s="372">
        <f>VLOOKUP(D40,[3]Revenue_59!$A$4:$F$86,2,FALSE)</f>
        <v>642.79999999999984</v>
      </c>
      <c r="BJ40" s="372">
        <f>VLOOKUP(D40,[3]Revenue_59!$A$4:$F$86,5,FALSE)</f>
        <v>24.76</v>
      </c>
      <c r="BK40" s="373">
        <f t="shared" si="26"/>
        <v>30.817364958036514</v>
      </c>
      <c r="BL40" s="372">
        <f t="shared" si="27"/>
        <v>673.61736495803632</v>
      </c>
      <c r="BM40" s="370">
        <f>VLOOKUP(D40,[3]Revenue_59!$A$4:$K$85,8,FALSE)</f>
        <v>594.79</v>
      </c>
      <c r="BN40" s="370">
        <f>VLOOKUP(D40,[3]Revenue_59!$A$4:$K$85,11,FALSE)</f>
        <v>14.150000000000002</v>
      </c>
      <c r="BO40" s="371">
        <f t="shared" si="28"/>
        <v>18.069256437260957</v>
      </c>
      <c r="BP40" s="370">
        <f t="shared" si="29"/>
        <v>612.85925643726091</v>
      </c>
      <c r="BQ40" s="372">
        <f>VLOOKUP(D40,[3]Revenue_59!$A$4:$Q$85,14,FALSE)</f>
        <v>297.21999999999997</v>
      </c>
      <c r="BR40" s="372">
        <f>VLOOKUP(D40,[3]Revenue_59!$A$4:$Q$85,17,FALSE)</f>
        <v>9.5400000000000009</v>
      </c>
      <c r="BS40" s="373">
        <f t="shared" si="30"/>
        <v>15.664359162931797</v>
      </c>
      <c r="BT40" s="372">
        <f t="shared" si="31"/>
        <v>312.88435916293179</v>
      </c>
      <c r="BU40" s="316">
        <f t="shared" si="32"/>
        <v>2052.2684402291379</v>
      </c>
      <c r="BV40" s="317">
        <f t="shared" si="33"/>
        <v>5.9423701702160256</v>
      </c>
      <c r="BW40" s="374">
        <f>VLOOKUP(D40,[4]รายได้ผู้เยียมเยือนชาวไทย!$C$6:$G$82,3,FALSE)</f>
        <v>446.05</v>
      </c>
      <c r="BX40" s="374">
        <f>VLOOKUP(D40,[4]รายได้ผู้เยียมเยือนชาวต่างชาติ!$C$6:$G$82,3,FALSE)</f>
        <v>27.569999999999993</v>
      </c>
      <c r="BY40" s="375">
        <f t="shared" si="34"/>
        <v>30.418809244188711</v>
      </c>
      <c r="BZ40" s="374">
        <f t="shared" si="35"/>
        <v>476.46880924418872</v>
      </c>
      <c r="CA40" s="376">
        <f>VLOOKUP(D40,[4]รายได้ผู้เยียมเยือนชาวไทย!$C$6:$N$82,6,FALSE)</f>
        <v>259.51</v>
      </c>
      <c r="CB40" s="376">
        <f>VLOOKUP(D40,[4]รายได้ผู้เยียมเยือนชาวต่างชาติ!$C$6:$N$82,6,FALSE)</f>
        <v>8.7899999999999991</v>
      </c>
      <c r="CC40" s="377">
        <f t="shared" si="36"/>
        <v>12.404764502756613</v>
      </c>
      <c r="CD40" s="376">
        <f t="shared" si="37"/>
        <v>271.91476450275661</v>
      </c>
      <c r="CE40" s="374">
        <f>VLOOKUP(D40,[4]รายได้ผู้เยียมเยือนชาวไทย!$C$6:$N$82,7,FALSE)</f>
        <v>216.73</v>
      </c>
      <c r="CF40" s="374">
        <f>VLOOKUP(D40,[4]รายได้ผู้เยียมเยือนชาวต่างชาติ!$C$6:$N$82,7,FALSE)</f>
        <v>9.5399999999999991</v>
      </c>
      <c r="CG40" s="375">
        <f t="shared" si="38"/>
        <v>13.710019376600021</v>
      </c>
      <c r="CH40" s="374">
        <f t="shared" si="39"/>
        <v>230.44001937660002</v>
      </c>
      <c r="CI40" s="376">
        <f>VLOOKUP(D40,[4]รายได้ผู้เยียมเยือนชาวไทย!$C$6:$N$82,8,FALSE)</f>
        <v>202.02</v>
      </c>
      <c r="CJ40" s="376">
        <f>VLOOKUP(D40,[4]รายได้ผู้เยียมเยือนชาวต่างชาติ!$C$6:$N$82,8,FALSE)</f>
        <v>7.97</v>
      </c>
      <c r="CK40" s="377">
        <f t="shared" si="40"/>
        <v>10.279244666164377</v>
      </c>
      <c r="CL40" s="376">
        <f t="shared" si="41"/>
        <v>212.29924466616438</v>
      </c>
      <c r="CM40" s="374">
        <f>VLOOKUP(D40,[4]รายได้ผู้เยียมเยือนชาวไทย!$C$6:$N$82,9,FALSE)</f>
        <v>233.08</v>
      </c>
      <c r="CN40" s="374">
        <f>VLOOKUP(D40,[4]รายได้ผู้เยียมเยือนชาวต่างชาติ!$C$6:$N$82,9,FALSE)</f>
        <v>5.73</v>
      </c>
      <c r="CO40" s="375">
        <f t="shared" si="42"/>
        <v>6.5612648908445985</v>
      </c>
      <c r="CP40" s="374">
        <f t="shared" si="43"/>
        <v>239.64126489084461</v>
      </c>
      <c r="CQ40" s="376">
        <f>VLOOKUP(D40,[4]รายได้ผู้เยียมเยือนชาวไทย!$C$6:$N$82,10,FALSE)</f>
        <v>201.94</v>
      </c>
      <c r="CR40" s="376">
        <f>VLOOKUP(D40,[4]รายได้ผู้เยียมเยือนชาวต่างชาติ!$C$6:$N$82,10,FALSE)</f>
        <v>4.42</v>
      </c>
      <c r="CS40" s="377">
        <f t="shared" si="44"/>
        <v>5.2162145735921781</v>
      </c>
      <c r="CT40" s="376">
        <f t="shared" si="45"/>
        <v>207.15621457359217</v>
      </c>
      <c r="CU40" s="374">
        <f>VLOOKUP(D40,[4]รายได้ผู้เยียมเยือนชาวไทย!$C$6:$N$82,11,FALSE)</f>
        <v>188.92</v>
      </c>
      <c r="CV40" s="374">
        <f>VLOOKUP(D40,[4]รายได้ผู้เยียมเยือนชาวต่างชาติ!$C$6:$N$82,11,FALSE)</f>
        <v>4.59</v>
      </c>
      <c r="CW40" s="375">
        <f t="shared" si="46"/>
        <v>5.5591842040386581</v>
      </c>
      <c r="CX40" s="374">
        <f t="shared" si="47"/>
        <v>194.47918420403863</v>
      </c>
      <c r="CY40" s="376">
        <f>VLOOKUP(D40,[4]รายได้ผู้เยียมเยือนชาวไทย!$C$6:$N$82,12,FALSE)</f>
        <v>114.45</v>
      </c>
      <c r="CZ40" s="376">
        <f>VLOOKUP(D40,[4]รายได้ผู้เยียมเยือนชาวต่างชาติ!$C$6:$N$82,12,FALSE)</f>
        <v>3.18</v>
      </c>
      <c r="DA40" s="377">
        <f t="shared" si="48"/>
        <v>4.9991811666500157</v>
      </c>
      <c r="DB40" s="376">
        <f t="shared" si="49"/>
        <v>119.44918116665002</v>
      </c>
      <c r="DC40" s="374">
        <f>VLOOKUP(D40,รายได้ที่เกิดขึ้นในจังหวัด!D40:CI116,83,FALSE)</f>
        <v>102.14</v>
      </c>
      <c r="DD40" s="374">
        <f>VLOOKUP(D40,รายได้ที่เกิดขึ้นในจังหวัด!D40:CI116,84,FALSE)</f>
        <v>3.76</v>
      </c>
      <c r="DE40" s="375">
        <f t="shared" si="50"/>
        <v>6.1330527712206777</v>
      </c>
      <c r="DF40" s="374">
        <f t="shared" si="51"/>
        <v>108.27305277122068</v>
      </c>
      <c r="DG40" s="376">
        <f>VLOOKUP(D40,รายได้ที่เกิดขึ้นในจังหวัด!D40:CL116,86,FALSE)</f>
        <v>93.61</v>
      </c>
      <c r="DH40" s="376">
        <f>VLOOKUP(D40,รายได้ที่เกิดขึ้นในจังหวัด!D40:CL116,87,FALSE)</f>
        <v>3.64</v>
      </c>
      <c r="DI40" s="377">
        <f t="shared" si="52"/>
        <v>5.2488927829739502</v>
      </c>
      <c r="DJ40" s="376">
        <f t="shared" si="53"/>
        <v>98.858892782973953</v>
      </c>
      <c r="DK40" s="378">
        <f t="shared" si="54"/>
        <v>2158.9806281790297</v>
      </c>
      <c r="DL40" s="379">
        <f t="shared" si="55"/>
        <v>5.199718801794627</v>
      </c>
    </row>
    <row r="41" spans="1:116" ht="41.1" hidden="1" customHeight="1">
      <c r="A41" s="300">
        <v>31</v>
      </c>
      <c r="B41" s="300" t="s">
        <v>116</v>
      </c>
      <c r="C41" s="322" t="s">
        <v>117</v>
      </c>
      <c r="D41" s="303" t="str">
        <f t="shared" si="4"/>
        <v>บึงกาฬ</v>
      </c>
      <c r="E41" s="264" t="s">
        <v>53</v>
      </c>
      <c r="F41" s="304">
        <v>603.99</v>
      </c>
      <c r="G41" s="304">
        <v>672.37097460752966</v>
      </c>
      <c r="H41" s="304">
        <v>810.38430592461998</v>
      </c>
      <c r="I41" s="305">
        <v>905.59643275310759</v>
      </c>
      <c r="J41" s="306">
        <f t="shared" si="56"/>
        <v>0.11321540854572038</v>
      </c>
      <c r="K41" s="306">
        <f t="shared" si="56"/>
        <v>0.20526366623373388</v>
      </c>
      <c r="L41" s="306">
        <f t="shared" si="56"/>
        <v>0.11749009220983608</v>
      </c>
      <c r="M41" s="307">
        <f t="shared" si="1"/>
        <v>0.14532305566309678</v>
      </c>
      <c r="N41" s="306">
        <f t="shared" si="2"/>
        <v>0.1</v>
      </c>
      <c r="O41" s="305">
        <v>0</v>
      </c>
      <c r="P41" s="305">
        <v>0</v>
      </c>
      <c r="Q41" s="305">
        <v>0</v>
      </c>
      <c r="R41" s="306">
        <v>1.4999999999999999E-2</v>
      </c>
      <c r="S41" s="305"/>
      <c r="T41" s="306">
        <f t="shared" si="3"/>
        <v>0.115</v>
      </c>
      <c r="U41" s="366">
        <f>รายได้ที่เกิดขึ้นในจังหวัด!U41</f>
        <v>159.21999999999997</v>
      </c>
      <c r="V41" s="366">
        <f>รายได้ที่เกิดขึ้นในจังหวัด!V41</f>
        <v>1.6600000000000001</v>
      </c>
      <c r="W41" s="366">
        <f t="shared" si="5"/>
        <v>2.0518827682404011</v>
      </c>
      <c r="X41" s="366">
        <f t="shared" si="6"/>
        <v>161.27188276824037</v>
      </c>
      <c r="Y41" s="366">
        <f>รายได้ที่เกิดขึ้นในจังหวัด!X41</f>
        <v>229.39000000000001</v>
      </c>
      <c r="Z41" s="366">
        <f>รายได้ที่เกิดขึ้นในจังหวัด!Y41</f>
        <v>1.17</v>
      </c>
      <c r="AA41" s="366">
        <f t="shared" si="7"/>
        <v>1.4152602870736999</v>
      </c>
      <c r="AB41" s="366">
        <f t="shared" si="8"/>
        <v>230.80526028707371</v>
      </c>
      <c r="AC41" s="366">
        <f>รายได้ที่เกิดขึ้นในจังหวัด!AA41</f>
        <v>141.56</v>
      </c>
      <c r="AD41" s="366">
        <f>รายได้ที่เกิดขึ้นในจังหวัด!AB41</f>
        <v>3.3600000000000003</v>
      </c>
      <c r="AE41" s="366">
        <f t="shared" si="9"/>
        <v>3.9485760589330692</v>
      </c>
      <c r="AF41" s="366">
        <f t="shared" si="10"/>
        <v>145.50857605893307</v>
      </c>
      <c r="AG41" s="366">
        <f>รายได้ที่เกิดขึ้นในจังหวัด!AD41</f>
        <v>145.79</v>
      </c>
      <c r="AH41" s="366">
        <f>รายได้ที่เกิดขึ้นในจังหวัด!AE41</f>
        <v>2.87</v>
      </c>
      <c r="AI41" s="366">
        <f t="shared" si="11"/>
        <v>4.7493720210259589</v>
      </c>
      <c r="AJ41" s="366">
        <f t="shared" si="12"/>
        <v>150.53937202102594</v>
      </c>
      <c r="AK41" s="366">
        <f t="shared" si="13"/>
        <v>688.12509113527312</v>
      </c>
      <c r="AL41" s="367"/>
      <c r="AM41" s="310">
        <f>VLOOKUP(D41,[2]รายได้!$B$6:$Y$83,21,FALSE)</f>
        <v>189.82</v>
      </c>
      <c r="AN41" s="310">
        <f>VLOOKUP(D41,[2]รายได้!$B$6:$Y$83,24,FALSE)</f>
        <v>2.12</v>
      </c>
      <c r="AO41" s="310">
        <f t="shared" si="14"/>
        <v>2.6750309186586931</v>
      </c>
      <c r="AP41" s="310">
        <f t="shared" si="15"/>
        <v>192.4950309186587</v>
      </c>
      <c r="AQ41" s="309">
        <f>VLOOKUP(D41,[3]Revenue_59!$A$4:$C$85,3,FALSE)</f>
        <v>274.38</v>
      </c>
      <c r="AR41" s="309">
        <f>VLOOKUP(D41,[3]Revenue_59!$A$4:$F$86,6,FALSE)</f>
        <v>1.26</v>
      </c>
      <c r="AS41" s="309">
        <f t="shared" si="16"/>
        <v>1.657792506855124</v>
      </c>
      <c r="AT41" s="309">
        <f t="shared" si="17"/>
        <v>276.03779250685511</v>
      </c>
      <c r="AU41" s="310">
        <f>VLOOKUP(D41,[3]Revenue_59!$A$4:$L$86,9,FALSE)</f>
        <v>168.4</v>
      </c>
      <c r="AV41" s="310">
        <f>VLOOKUP(D41,[3]Revenue_59!$A$4:$L$86,12,FALSE)</f>
        <v>3.8600000000000003</v>
      </c>
      <c r="AW41" s="310">
        <f t="shared" si="18"/>
        <v>5.5027991792992523</v>
      </c>
      <c r="AX41" s="310">
        <f t="shared" si="19"/>
        <v>173.90279917929925</v>
      </c>
      <c r="AY41" s="309">
        <f>VLOOKUP(D41,[3]Revenue_59!$A$4:$R$86,15,FALSE)</f>
        <v>163.14999999999998</v>
      </c>
      <c r="AZ41" s="309">
        <f>VLOOKUP(D41,[3]Revenue_59!$A$4:$R$86,18,FALSE)</f>
        <v>3.11</v>
      </c>
      <c r="BA41" s="309">
        <f t="shared" si="20"/>
        <v>5.474401164152229</v>
      </c>
      <c r="BB41" s="309">
        <f t="shared" si="21"/>
        <v>168.6244011641522</v>
      </c>
      <c r="BC41" s="368">
        <f t="shared" si="22"/>
        <v>811.06002376896527</v>
      </c>
      <c r="BD41" s="369">
        <f t="shared" si="23"/>
        <v>17.86520128642211</v>
      </c>
      <c r="BE41" s="370">
        <f>VLOOKUP(D41,[3]Revenue_59!$A$4:$X$85,21,FALSE)</f>
        <v>222.25</v>
      </c>
      <c r="BF41" s="370">
        <f>VLOOKUP(D41,[3]Revenue_59!$A$4:$X$85,24,FALSE)</f>
        <v>2.54</v>
      </c>
      <c r="BG41" s="371">
        <f t="shared" si="24"/>
        <v>3.0007149949256693</v>
      </c>
      <c r="BH41" s="370">
        <f t="shared" si="25"/>
        <v>225.25071499492566</v>
      </c>
      <c r="BI41" s="372">
        <f>VLOOKUP(D41,[3]Revenue_59!$A$4:$F$86,2,FALSE)</f>
        <v>308.35000000000002</v>
      </c>
      <c r="BJ41" s="372">
        <f>VLOOKUP(D41,[3]Revenue_59!$A$4:$F$86,5,FALSE)</f>
        <v>1.3699999999999999</v>
      </c>
      <c r="BK41" s="373">
        <f t="shared" si="26"/>
        <v>1.7051611467088053</v>
      </c>
      <c r="BL41" s="372">
        <f t="shared" si="27"/>
        <v>310.05516114670883</v>
      </c>
      <c r="BM41" s="370">
        <f>VLOOKUP(D41,[3]Revenue_59!$A$4:$K$85,8,FALSE)</f>
        <v>181.51999999999998</v>
      </c>
      <c r="BN41" s="370">
        <f>VLOOKUP(D41,[3]Revenue_59!$A$4:$K$85,11,FALSE)</f>
        <v>4.05</v>
      </c>
      <c r="BO41" s="371">
        <f t="shared" si="28"/>
        <v>5.1717659767425355</v>
      </c>
      <c r="BP41" s="370">
        <f t="shared" si="29"/>
        <v>186.69176597674252</v>
      </c>
      <c r="BQ41" s="372">
        <f>VLOOKUP(D41,[3]Revenue_59!$A$4:$Q$85,14,FALSE)</f>
        <v>177.16</v>
      </c>
      <c r="BR41" s="372">
        <f>VLOOKUP(D41,[3]Revenue_59!$A$4:$Q$85,17,FALSE)</f>
        <v>3.2600000000000002</v>
      </c>
      <c r="BS41" s="373">
        <f t="shared" si="30"/>
        <v>5.3528103638530045</v>
      </c>
      <c r="BT41" s="372">
        <f t="shared" si="31"/>
        <v>182.51281036385299</v>
      </c>
      <c r="BU41" s="316">
        <f t="shared" si="32"/>
        <v>904.51045248222999</v>
      </c>
      <c r="BV41" s="317">
        <f t="shared" si="33"/>
        <v>11.522011438685404</v>
      </c>
      <c r="BW41" s="374">
        <f>VLOOKUP(D41,[4]รายได้ผู้เยียมเยือนชาวไทย!$C$6:$G$82,3,FALSE)</f>
        <v>239</v>
      </c>
      <c r="BX41" s="374">
        <f>VLOOKUP(D41,[4]รายได้ผู้เยียมเยือนชาวต่างชาติ!$C$6:$G$82,3,FALSE)</f>
        <v>2.7100000000000004</v>
      </c>
      <c r="BY41" s="375">
        <f t="shared" si="34"/>
        <v>2.9900244124683146</v>
      </c>
      <c r="BZ41" s="374">
        <f t="shared" si="35"/>
        <v>241.9900244124683</v>
      </c>
      <c r="CA41" s="376">
        <f>VLOOKUP(D41,[4]รายได้ผู้เยียมเยือนชาวไทย!$C$6:$N$82,6,FALSE)</f>
        <v>117.21</v>
      </c>
      <c r="CB41" s="376">
        <f>VLOOKUP(D41,[4]รายได้ผู้เยียมเยือนชาวต่างชาติ!$C$6:$N$82,6,FALSE)</f>
        <v>0.66</v>
      </c>
      <c r="CC41" s="377">
        <f t="shared" si="36"/>
        <v>0.93141576471210064</v>
      </c>
      <c r="CD41" s="376">
        <f t="shared" si="37"/>
        <v>118.14141576471209</v>
      </c>
      <c r="CE41" s="374">
        <f>VLOOKUP(D41,[4]รายได้ผู้เยียมเยือนชาวไทย!$C$6:$N$82,7,FALSE)</f>
        <v>100.71</v>
      </c>
      <c r="CF41" s="374">
        <f>VLOOKUP(D41,[4]รายได้ผู้เยียมเยือนชาวต่างชาติ!$C$6:$N$82,7,FALSE)</f>
        <v>0.47</v>
      </c>
      <c r="CG41" s="375">
        <f t="shared" si="38"/>
        <v>0.67544120618469705</v>
      </c>
      <c r="CH41" s="374">
        <f t="shared" si="39"/>
        <v>101.38544120618469</v>
      </c>
      <c r="CI41" s="376">
        <f>VLOOKUP(D41,[4]รายได้ผู้เยียมเยือนชาวไทย!$C$6:$N$82,8,FALSE)</f>
        <v>116.43</v>
      </c>
      <c r="CJ41" s="376">
        <f>VLOOKUP(D41,[4]รายได้ผู้เยียมเยือนชาวต่างชาติ!$C$6:$N$82,8,FALSE)</f>
        <v>0.34</v>
      </c>
      <c r="CK41" s="377">
        <f t="shared" si="40"/>
        <v>0.43851231951014918</v>
      </c>
      <c r="CL41" s="376">
        <f t="shared" si="41"/>
        <v>116.86851231951016</v>
      </c>
      <c r="CM41" s="374">
        <f>VLOOKUP(D41,[4]รายได้ผู้เยียมเยือนชาวไทย!$C$6:$N$82,9,FALSE)</f>
        <v>65.17</v>
      </c>
      <c r="CN41" s="374">
        <f>VLOOKUP(D41,[4]รายได้ผู้เยียมเยือนชาวต่างชาติ!$C$6:$N$82,9,FALSE)</f>
        <v>1.95</v>
      </c>
      <c r="CO41" s="375">
        <f t="shared" si="42"/>
        <v>2.2328911932193658</v>
      </c>
      <c r="CP41" s="374">
        <f t="shared" si="43"/>
        <v>67.402891193219361</v>
      </c>
      <c r="CQ41" s="376">
        <f>VLOOKUP(D41,[4]รายได้ผู้เยียมเยือนชาวไทย!$C$6:$N$82,10,FALSE)</f>
        <v>64.28</v>
      </c>
      <c r="CR41" s="376">
        <f>VLOOKUP(D41,[4]รายได้ผู้เยียมเยือนชาวต่างชาติ!$C$6:$N$82,10,FALSE)</f>
        <v>1.18</v>
      </c>
      <c r="CS41" s="377">
        <f t="shared" si="44"/>
        <v>1.3925640716829797</v>
      </c>
      <c r="CT41" s="376">
        <f t="shared" si="45"/>
        <v>65.672564071682984</v>
      </c>
      <c r="CU41" s="374">
        <f>VLOOKUP(D41,[4]รายได้ผู้เยียมเยือนชาวไทย!$C$6:$N$82,11,FALSE)</f>
        <v>63.03</v>
      </c>
      <c r="CV41" s="374">
        <f>VLOOKUP(D41,[4]รายได้ผู้เยียมเยือนชาวต่างชาติ!$C$6:$N$82,11,FALSE)</f>
        <v>1.1499999999999999</v>
      </c>
      <c r="CW41" s="375">
        <f t="shared" si="46"/>
        <v>1.3928239291164393</v>
      </c>
      <c r="CX41" s="374">
        <f t="shared" si="47"/>
        <v>64.422823929116447</v>
      </c>
      <c r="CY41" s="376">
        <f>VLOOKUP(D41,[4]รายได้ผู้เยียมเยือนชาวไทย!$C$6:$N$82,12,FALSE)</f>
        <v>61.85</v>
      </c>
      <c r="CZ41" s="376">
        <f>VLOOKUP(D41,[4]รายได้ผู้เยียมเยือนชาวต่างชาติ!$C$6:$N$82,12,FALSE)</f>
        <v>1.0900000000000001</v>
      </c>
      <c r="DA41" s="377">
        <f t="shared" si="48"/>
        <v>1.7135558086945024</v>
      </c>
      <c r="DB41" s="376">
        <f t="shared" si="49"/>
        <v>63.563555808694503</v>
      </c>
      <c r="DC41" s="374">
        <f>VLOOKUP(D41,รายได้ที่เกิดขึ้นในจังหวัด!D41:CI117,83,FALSE)</f>
        <v>61.3</v>
      </c>
      <c r="DD41" s="374">
        <f>VLOOKUP(D41,รายได้ที่เกิดขึ้นในจังหวัด!D41:CI117,84,FALSE)</f>
        <v>1.23</v>
      </c>
      <c r="DE41" s="375">
        <f t="shared" si="50"/>
        <v>2.0062911990961259</v>
      </c>
      <c r="DF41" s="374">
        <f t="shared" si="51"/>
        <v>63.306291199096123</v>
      </c>
      <c r="DG41" s="376">
        <f>VLOOKUP(D41,รายได้ที่เกิดขึ้นในจังหวัด!D41:CL117,86,FALSE)</f>
        <v>61.45</v>
      </c>
      <c r="DH41" s="376">
        <f>VLOOKUP(D41,รายได้ที่เกิดขึ้นในจังหวัด!D41:CL117,87,FALSE)</f>
        <v>1.1000000000000001</v>
      </c>
      <c r="DI41" s="377">
        <f t="shared" si="52"/>
        <v>1.5862038629866335</v>
      </c>
      <c r="DJ41" s="376">
        <f t="shared" si="53"/>
        <v>63.036203862986639</v>
      </c>
      <c r="DK41" s="378">
        <f t="shared" si="54"/>
        <v>965.78972376767126</v>
      </c>
      <c r="DL41" s="379">
        <f t="shared" si="55"/>
        <v>6.7748549635080275</v>
      </c>
    </row>
    <row r="42" spans="1:116" ht="41.1" hidden="1" customHeight="1">
      <c r="A42" s="300">
        <v>32</v>
      </c>
      <c r="B42" s="300" t="s">
        <v>118</v>
      </c>
      <c r="C42" s="322" t="s">
        <v>119</v>
      </c>
      <c r="D42" s="303" t="str">
        <f t="shared" si="4"/>
        <v>บุรีรัมย์</v>
      </c>
      <c r="E42" s="264" t="s">
        <v>85</v>
      </c>
      <c r="F42" s="304">
        <v>1602.39</v>
      </c>
      <c r="G42" s="304">
        <v>1720.1275469907791</v>
      </c>
      <c r="H42" s="304">
        <v>1978.1917801806603</v>
      </c>
      <c r="I42" s="305">
        <v>2291.7441128484579</v>
      </c>
      <c r="J42" s="306">
        <f t="shared" si="56"/>
        <v>7.3476211777893666E-2</v>
      </c>
      <c r="K42" s="306">
        <f t="shared" si="56"/>
        <v>0.15002621964943424</v>
      </c>
      <c r="L42" s="306">
        <f t="shared" si="56"/>
        <v>0.15850451700853904</v>
      </c>
      <c r="M42" s="307">
        <f t="shared" si="1"/>
        <v>0.1273356494786223</v>
      </c>
      <c r="N42" s="306">
        <f t="shared" si="2"/>
        <v>0.1</v>
      </c>
      <c r="O42" s="305">
        <v>0</v>
      </c>
      <c r="P42" s="305">
        <v>0</v>
      </c>
      <c r="Q42" s="306">
        <v>1.4999999999999999E-2</v>
      </c>
      <c r="R42" s="305">
        <v>0</v>
      </c>
      <c r="S42" s="305"/>
      <c r="T42" s="306">
        <f t="shared" si="3"/>
        <v>0.115</v>
      </c>
      <c r="U42" s="366">
        <f>รายได้ที่เกิดขึ้นในจังหวัด!U42</f>
        <v>354.37000000000006</v>
      </c>
      <c r="V42" s="366">
        <f>รายได้ที่เกิดขึ้นในจังหวัด!V42</f>
        <v>4.8899999999999997</v>
      </c>
      <c r="W42" s="366">
        <f t="shared" si="5"/>
        <v>6.0444016486117826</v>
      </c>
      <c r="X42" s="366">
        <f t="shared" si="6"/>
        <v>360.41440164861183</v>
      </c>
      <c r="Y42" s="366">
        <f>รายได้ที่เกิดขึ้นในจังหวัด!X42</f>
        <v>503.23</v>
      </c>
      <c r="Z42" s="366">
        <f>รายได้ที่เกิดขึ้นในจังหวัด!Y42</f>
        <v>9.629999999999999</v>
      </c>
      <c r="AA42" s="366">
        <f t="shared" si="7"/>
        <v>11.648680824375836</v>
      </c>
      <c r="AB42" s="366">
        <f t="shared" si="8"/>
        <v>514.87868082437581</v>
      </c>
      <c r="AC42" s="366">
        <f>รายได้ที่เกิดขึ้นในจังหวัด!AA42</f>
        <v>495.23000000000008</v>
      </c>
      <c r="AD42" s="366">
        <f>รายได้ที่เกิดขึ้นในจังหวัด!AB42</f>
        <v>9.74</v>
      </c>
      <c r="AE42" s="366">
        <f t="shared" si="9"/>
        <v>11.446169885121456</v>
      </c>
      <c r="AF42" s="366">
        <f t="shared" si="10"/>
        <v>506.67616988512151</v>
      </c>
      <c r="AG42" s="366">
        <f>รายได้ที่เกิดขึ้นในจังหวัด!AD42</f>
        <v>339.16</v>
      </c>
      <c r="AH42" s="366">
        <f>รายได้ที่เกิดขึ้นในจังหวัด!AE42</f>
        <v>8.58</v>
      </c>
      <c r="AI42" s="366">
        <f t="shared" si="11"/>
        <v>14.198471059373773</v>
      </c>
      <c r="AJ42" s="366">
        <f t="shared" si="12"/>
        <v>353.35847105937381</v>
      </c>
      <c r="AK42" s="366">
        <f t="shared" si="13"/>
        <v>1735.327723417483</v>
      </c>
      <c r="AL42" s="367"/>
      <c r="AM42" s="310">
        <f>VLOOKUP(D42,[2]รายได้!$B$6:$Y$83,21,FALSE)</f>
        <v>385.75</v>
      </c>
      <c r="AN42" s="310">
        <f>VLOOKUP(D42,[2]รายได้!$B$6:$Y$83,24,FALSE)</f>
        <v>5.21</v>
      </c>
      <c r="AO42" s="310">
        <f t="shared" si="14"/>
        <v>6.5740146633074481</v>
      </c>
      <c r="AP42" s="310">
        <f t="shared" si="15"/>
        <v>392.32401466330742</v>
      </c>
      <c r="AQ42" s="309">
        <f>VLOOKUP(D42,[3]Revenue_59!$A$4:$C$85,3,FALSE)</f>
        <v>574.07000000000005</v>
      </c>
      <c r="AR42" s="309">
        <f>VLOOKUP(D42,[3]Revenue_59!$A$4:$F$86,6,FALSE)</f>
        <v>10.55</v>
      </c>
      <c r="AS42" s="309">
        <f t="shared" si="16"/>
        <v>13.880722974064728</v>
      </c>
      <c r="AT42" s="309">
        <f t="shared" si="17"/>
        <v>587.95072297406477</v>
      </c>
      <c r="AU42" s="310">
        <f>VLOOKUP(D42,[3]Revenue_59!$A$4:$L$86,9,FALSE)</f>
        <v>552.61</v>
      </c>
      <c r="AV42" s="310">
        <f>VLOOKUP(D42,[3]Revenue_59!$A$4:$L$86,12,FALSE)</f>
        <v>10.849999999999998</v>
      </c>
      <c r="AW42" s="310">
        <f t="shared" si="18"/>
        <v>15.467712719014733</v>
      </c>
      <c r="AX42" s="310">
        <f t="shared" si="19"/>
        <v>568.0777127190147</v>
      </c>
      <c r="AY42" s="309">
        <f>VLOOKUP(D42,[3]Revenue_59!$A$4:$R$86,15,FALSE)</f>
        <v>413.05</v>
      </c>
      <c r="AZ42" s="309">
        <f>VLOOKUP(D42,[3]Revenue_59!$A$4:$R$86,18,FALSE)</f>
        <v>10.670000000000002</v>
      </c>
      <c r="BA42" s="309">
        <f t="shared" si="20"/>
        <v>18.781948688586589</v>
      </c>
      <c r="BB42" s="309">
        <f t="shared" si="21"/>
        <v>431.83194868858658</v>
      </c>
      <c r="BC42" s="368">
        <f t="shared" si="22"/>
        <v>1980.1843990449736</v>
      </c>
      <c r="BD42" s="369">
        <f t="shared" si="23"/>
        <v>14.110111440234469</v>
      </c>
      <c r="BE42" s="370">
        <f>VLOOKUP(D42,[3]Revenue_59!$A$4:$X$85,21,FALSE)</f>
        <v>461.41</v>
      </c>
      <c r="BF42" s="370">
        <f>VLOOKUP(D42,[3]Revenue_59!$A$4:$X$85,24,FALSE)</f>
        <v>6.1599999999999993</v>
      </c>
      <c r="BG42" s="371">
        <f t="shared" si="24"/>
        <v>7.2773245546228829</v>
      </c>
      <c r="BH42" s="370">
        <f t="shared" si="25"/>
        <v>468.68732455462293</v>
      </c>
      <c r="BI42" s="372">
        <f>VLOOKUP(D42,[3]Revenue_59!$A$4:$F$86,2,FALSE)</f>
        <v>652.44000000000005</v>
      </c>
      <c r="BJ42" s="372">
        <f>VLOOKUP(D42,[3]Revenue_59!$A$4:$F$86,5,FALSE)</f>
        <v>11.450000000000001</v>
      </c>
      <c r="BK42" s="373">
        <f t="shared" si="26"/>
        <v>14.251164328332719</v>
      </c>
      <c r="BL42" s="372">
        <f t="shared" si="27"/>
        <v>666.69116432833277</v>
      </c>
      <c r="BM42" s="370">
        <f>VLOOKUP(D42,[3]Revenue_59!$A$4:$K$85,8,FALSE)</f>
        <v>629.93000000000006</v>
      </c>
      <c r="BN42" s="370">
        <f>VLOOKUP(D42,[3]Revenue_59!$A$4:$K$85,11,FALSE)</f>
        <v>12.16</v>
      </c>
      <c r="BO42" s="371">
        <f t="shared" si="28"/>
        <v>15.528067722762771</v>
      </c>
      <c r="BP42" s="370">
        <f t="shared" si="29"/>
        <v>645.45806772276285</v>
      </c>
      <c r="BQ42" s="372">
        <f>VLOOKUP(D42,[3]Revenue_59!$A$4:$Q$85,14,FALSE)</f>
        <v>488.27000000000004</v>
      </c>
      <c r="BR42" s="372">
        <f>VLOOKUP(D42,[3]Revenue_59!$A$4:$Q$85,17,FALSE)</f>
        <v>12.489999999999998</v>
      </c>
      <c r="BS42" s="373">
        <f t="shared" si="30"/>
        <v>20.508159952307977</v>
      </c>
      <c r="BT42" s="372">
        <f t="shared" si="31"/>
        <v>508.77815995230799</v>
      </c>
      <c r="BU42" s="316">
        <f t="shared" si="32"/>
        <v>2289.6147165580269</v>
      </c>
      <c r="BV42" s="317">
        <f t="shared" si="33"/>
        <v>15.626338519901934</v>
      </c>
      <c r="BW42" s="374">
        <f>VLOOKUP(D42,[4]รายได้ผู้เยียมเยือนชาวไทย!$C$6:$G$82,3,FALSE)</f>
        <v>532.55999999999995</v>
      </c>
      <c r="BX42" s="374">
        <f>VLOOKUP(D42,[4]รายได้ผู้เยียมเยือนชาวต่างชาติ!$C$6:$G$82,3,FALSE)</f>
        <v>7.1999999999999993</v>
      </c>
      <c r="BY42" s="375">
        <f t="shared" si="34"/>
        <v>7.9439762988088054</v>
      </c>
      <c r="BZ42" s="374">
        <f t="shared" si="35"/>
        <v>540.50397629880877</v>
      </c>
      <c r="CA42" s="376">
        <f>VLOOKUP(D42,[4]รายได้ผู้เยียมเยือนชาวไทย!$C$6:$N$82,6,FALSE)</f>
        <v>233.62</v>
      </c>
      <c r="CB42" s="376">
        <f>VLOOKUP(D42,[4]รายได้ผู้เยียมเยือนชาวต่างชาติ!$C$6:$N$82,6,FALSE)</f>
        <v>5.22</v>
      </c>
      <c r="CC42" s="377">
        <f t="shared" si="36"/>
        <v>7.3666519572684317</v>
      </c>
      <c r="CD42" s="376">
        <f t="shared" si="37"/>
        <v>240.98665195726844</v>
      </c>
      <c r="CE42" s="374">
        <f>VLOOKUP(D42,[4]รายได้ผู้เยียมเยือนชาวไทย!$C$6:$N$82,7,FALSE)</f>
        <v>220.83</v>
      </c>
      <c r="CF42" s="374">
        <f>VLOOKUP(D42,[4]รายได้ผู้เยียมเยือนชาวต่างชาติ!$C$6:$N$82,7,FALSE)</f>
        <v>3.46</v>
      </c>
      <c r="CG42" s="375">
        <f t="shared" si="38"/>
        <v>4.9723969646788344</v>
      </c>
      <c r="CH42" s="374">
        <f t="shared" si="39"/>
        <v>225.80239696467885</v>
      </c>
      <c r="CI42" s="376">
        <f>VLOOKUP(D42,[4]รายได้ผู้เยียมเยือนชาวไทย!$C$6:$N$82,8,FALSE)</f>
        <v>252.52</v>
      </c>
      <c r="CJ42" s="376">
        <f>VLOOKUP(D42,[4]รายได้ผู้เยียมเยือนชาวต่างชาติ!$C$6:$N$82,8,FALSE)</f>
        <v>3.77</v>
      </c>
      <c r="CK42" s="377">
        <f t="shared" si="40"/>
        <v>4.8623277780978302</v>
      </c>
      <c r="CL42" s="376">
        <f t="shared" si="41"/>
        <v>257.38232777809782</v>
      </c>
      <c r="CM42" s="374">
        <f>VLOOKUP(D42,[4]รายได้ผู้เยียมเยือนชาวไทย!$C$6:$N$82,9,FALSE)</f>
        <v>252.73</v>
      </c>
      <c r="CN42" s="374">
        <f>VLOOKUP(D42,[4]รายได้ผู้เยียมเยือนชาวต่างชาติ!$C$6:$N$82,9,FALSE)</f>
        <v>4.8600000000000003</v>
      </c>
      <c r="CO42" s="375">
        <f t="shared" si="42"/>
        <v>5.565051896946728</v>
      </c>
      <c r="CP42" s="374">
        <f t="shared" si="43"/>
        <v>258.29505189694675</v>
      </c>
      <c r="CQ42" s="376">
        <f>VLOOKUP(D42,[4]รายได้ผู้เยียมเยือนชาวไทย!$C$6:$N$82,10,FALSE)</f>
        <v>210.64</v>
      </c>
      <c r="CR42" s="376">
        <f>VLOOKUP(D42,[4]รายได้ผู้เยียมเยือนชาวต่างชาติ!$C$6:$N$82,10,FALSE)</f>
        <v>4.21</v>
      </c>
      <c r="CS42" s="377">
        <f t="shared" si="44"/>
        <v>4.9683853743943596</v>
      </c>
      <c r="CT42" s="376">
        <f t="shared" si="45"/>
        <v>215.60838537439435</v>
      </c>
      <c r="CU42" s="374">
        <f>VLOOKUP(D42,[4]รายได้ผู้เยียมเยือนชาวไทย!$C$6:$N$82,11,FALSE)</f>
        <v>215.48</v>
      </c>
      <c r="CV42" s="374">
        <f>VLOOKUP(D42,[4]รายได้ผู้เยียมเยือนชาวต่างชาติ!$C$6:$N$82,11,FALSE)</f>
        <v>3.81</v>
      </c>
      <c r="CW42" s="375">
        <f t="shared" si="46"/>
        <v>4.6144862347248994</v>
      </c>
      <c r="CX42" s="374">
        <f t="shared" si="47"/>
        <v>220.09448623472488</v>
      </c>
      <c r="CY42" s="376">
        <f>VLOOKUP(D42,[4]รายได้ผู้เยียมเยือนชาวไทย!$C$6:$N$82,12,FALSE)</f>
        <v>189.74</v>
      </c>
      <c r="CZ42" s="376">
        <f>VLOOKUP(D42,[4]รายได้ผู้เยียมเยือนชาวต่างชาติ!$C$6:$N$82,12,FALSE)</f>
        <v>5.31</v>
      </c>
      <c r="DA42" s="377">
        <f t="shared" si="48"/>
        <v>8.347689306575969</v>
      </c>
      <c r="DB42" s="376">
        <f t="shared" si="49"/>
        <v>198.08768930657598</v>
      </c>
      <c r="DC42" s="374">
        <f>VLOOKUP(D42,รายได้ที่เกิดขึ้นในจังหวัด!D42:CI118,83,FALSE)</f>
        <v>186.29</v>
      </c>
      <c r="DD42" s="374">
        <f>VLOOKUP(D42,รายได้ที่เกิดขึ้นในจังหวัด!D42:CI118,84,FALSE)</f>
        <v>4.9400000000000004</v>
      </c>
      <c r="DE42" s="375">
        <f t="shared" si="50"/>
        <v>8.0577874175080186</v>
      </c>
      <c r="DF42" s="374">
        <f t="shared" si="51"/>
        <v>194.34778741750802</v>
      </c>
      <c r="DG42" s="376">
        <f>VLOOKUP(D42,รายได้ที่เกิดขึ้นในจังหวัด!D42:CL118,86,FALSE)</f>
        <v>174.03</v>
      </c>
      <c r="DH42" s="376">
        <f>VLOOKUP(D42,รายได้ที่เกิดขึ้นในจังหวัด!D42:CL118,87,FALSE)</f>
        <v>4.08</v>
      </c>
      <c r="DI42" s="377">
        <f t="shared" si="52"/>
        <v>5.8833743281686042</v>
      </c>
      <c r="DJ42" s="376">
        <f t="shared" si="53"/>
        <v>179.9133743281686</v>
      </c>
      <c r="DK42" s="378">
        <f t="shared" si="54"/>
        <v>2531.0221275571726</v>
      </c>
      <c r="DL42" s="379">
        <f t="shared" si="55"/>
        <v>10.543582256583891</v>
      </c>
    </row>
    <row r="43" spans="1:116" ht="41.1" hidden="1" customHeight="1">
      <c r="A43" s="300">
        <v>33</v>
      </c>
      <c r="B43" s="300" t="s">
        <v>120</v>
      </c>
      <c r="C43" s="322" t="s">
        <v>121</v>
      </c>
      <c r="D43" s="303" t="str">
        <f t="shared" si="4"/>
        <v>ปทุมธานี</v>
      </c>
      <c r="E43" s="264" t="s">
        <v>110</v>
      </c>
      <c r="F43" s="304">
        <v>2116.25</v>
      </c>
      <c r="G43" s="304">
        <v>2535.7987614989643</v>
      </c>
      <c r="H43" s="304">
        <v>3116.376055927266</v>
      </c>
      <c r="I43" s="305">
        <v>3313.5817747839465</v>
      </c>
      <c r="J43" s="306">
        <f t="shared" si="56"/>
        <v>0.19825103910169606</v>
      </c>
      <c r="K43" s="306">
        <f t="shared" si="56"/>
        <v>0.22895243236301219</v>
      </c>
      <c r="L43" s="306">
        <f t="shared" si="56"/>
        <v>6.328046272900871E-2</v>
      </c>
      <c r="M43" s="307">
        <f t="shared" si="1"/>
        <v>0.16349464473123901</v>
      </c>
      <c r="N43" s="306">
        <f t="shared" si="2"/>
        <v>0.1</v>
      </c>
      <c r="O43" s="305">
        <v>0</v>
      </c>
      <c r="P43" s="305">
        <v>0</v>
      </c>
      <c r="Q43" s="305">
        <v>0</v>
      </c>
      <c r="R43" s="305">
        <v>0</v>
      </c>
      <c r="S43" s="305"/>
      <c r="T43" s="306">
        <f t="shared" si="3"/>
        <v>0.1</v>
      </c>
      <c r="U43" s="366">
        <f>รายได้ที่เกิดขึ้นในจังหวัด!U43</f>
        <v>510.50000000000011</v>
      </c>
      <c r="V43" s="366">
        <f>รายได้ที่เกิดขึ้นในจังหวัด!V43</f>
        <v>239.45999999999998</v>
      </c>
      <c r="W43" s="366">
        <f t="shared" si="5"/>
        <v>295.99026968846169</v>
      </c>
      <c r="X43" s="366">
        <f t="shared" si="6"/>
        <v>806.49026968846181</v>
      </c>
      <c r="Y43" s="366">
        <f>รายได้ที่เกิดขึ้นในจังหวัด!X43</f>
        <v>329.79000000000008</v>
      </c>
      <c r="Z43" s="366">
        <f>รายได้ที่เกิดขึ้นในจังหวัด!Y43</f>
        <v>196.12</v>
      </c>
      <c r="AA43" s="366">
        <f t="shared" si="7"/>
        <v>237.23149359050774</v>
      </c>
      <c r="AB43" s="366">
        <f t="shared" si="8"/>
        <v>567.02149359050782</v>
      </c>
      <c r="AC43" s="366">
        <f>รายได้ที่เกิดขึ้นในจังหวัด!AA43</f>
        <v>297.04000000000002</v>
      </c>
      <c r="AD43" s="366">
        <f>รายได้ที่เกิดขึ้นในจังหวัด!AB43</f>
        <v>262.98</v>
      </c>
      <c r="AE43" s="366">
        <f t="shared" si="9"/>
        <v>309.04658689827937</v>
      </c>
      <c r="AF43" s="366">
        <f t="shared" si="10"/>
        <v>606.08658689827939</v>
      </c>
      <c r="AG43" s="366">
        <f>รายได้ที่เกิดขึ้นในจังหวัด!AD43</f>
        <v>253.32</v>
      </c>
      <c r="AH43" s="366">
        <f>รายได้ที่เกิดขึ้นในจังหวัด!AE43</f>
        <v>189.04000000000002</v>
      </c>
      <c r="AI43" s="366">
        <f t="shared" si="11"/>
        <v>312.82971667412806</v>
      </c>
      <c r="AJ43" s="366">
        <f t="shared" si="12"/>
        <v>566.14971667412806</v>
      </c>
      <c r="AK43" s="366">
        <f t="shared" si="13"/>
        <v>2545.7480668513772</v>
      </c>
      <c r="AL43" s="367"/>
      <c r="AM43" s="310">
        <f>VLOOKUP(D43,[2]รายได้!$B$6:$Y$83,21,FALSE)</f>
        <v>542.22</v>
      </c>
      <c r="AN43" s="310">
        <f>VLOOKUP(D43,[2]รายได้!$B$6:$Y$83,24,FALSE)</f>
        <v>252.61</v>
      </c>
      <c r="AO43" s="310">
        <f t="shared" si="14"/>
        <v>318.74507564262854</v>
      </c>
      <c r="AP43" s="310">
        <f t="shared" si="15"/>
        <v>860.96507564262856</v>
      </c>
      <c r="AQ43" s="309">
        <f>VLOOKUP(D43,[3]Revenue_59!$A$4:$C$85,3,FALSE)</f>
        <v>397.59000000000003</v>
      </c>
      <c r="AR43" s="309">
        <f>VLOOKUP(D43,[3]Revenue_59!$A$4:$F$86,6,FALSE)</f>
        <v>232.15000000000003</v>
      </c>
      <c r="AS43" s="309">
        <f t="shared" si="16"/>
        <v>305.44169084636275</v>
      </c>
      <c r="AT43" s="309">
        <f t="shared" si="17"/>
        <v>703.03169084636284</v>
      </c>
      <c r="AU43" s="310">
        <f>VLOOKUP(D43,[3]Revenue_59!$A$4:$L$86,9,FALSE)</f>
        <v>374.65</v>
      </c>
      <c r="AV43" s="310">
        <f>VLOOKUP(D43,[3]Revenue_59!$A$4:$L$86,12,FALSE)</f>
        <v>319.43</v>
      </c>
      <c r="AW43" s="310">
        <f t="shared" si="18"/>
        <v>455.37801602164768</v>
      </c>
      <c r="AX43" s="310">
        <f t="shared" si="19"/>
        <v>830.02801602164766</v>
      </c>
      <c r="AY43" s="309">
        <f>VLOOKUP(D43,[3]Revenue_59!$A$4:$R$86,15,FALSE)</f>
        <v>329.21</v>
      </c>
      <c r="AZ43" s="309">
        <f>VLOOKUP(D43,[3]Revenue_59!$A$4:$R$86,18,FALSE)</f>
        <v>237.37</v>
      </c>
      <c r="BA43" s="309">
        <f t="shared" si="20"/>
        <v>417.83234866071206</v>
      </c>
      <c r="BB43" s="309">
        <f t="shared" si="21"/>
        <v>747.04234866071204</v>
      </c>
      <c r="BC43" s="368">
        <f t="shared" si="22"/>
        <v>3141.0671311713509</v>
      </c>
      <c r="BD43" s="369">
        <f t="shared" si="23"/>
        <v>23.384838117790423</v>
      </c>
      <c r="BE43" s="370">
        <f>VLOOKUP(D43,[3]Revenue_59!$A$4:$X$85,21,FALSE)</f>
        <v>557.61</v>
      </c>
      <c r="BF43" s="370">
        <f>VLOOKUP(D43,[3]Revenue_59!$A$4:$X$85,24,FALSE)</f>
        <v>263.65000000000003</v>
      </c>
      <c r="BG43" s="371">
        <f t="shared" si="24"/>
        <v>311.47185370557196</v>
      </c>
      <c r="BH43" s="370">
        <f t="shared" si="25"/>
        <v>869.08185370557203</v>
      </c>
      <c r="BI43" s="372">
        <f>VLOOKUP(D43,[3]Revenue_59!$A$4:$F$86,2,FALSE)</f>
        <v>431.15000000000003</v>
      </c>
      <c r="BJ43" s="372">
        <f>VLOOKUP(D43,[3]Revenue_59!$A$4:$F$86,5,FALSE)</f>
        <v>237.97</v>
      </c>
      <c r="BK43" s="373">
        <f t="shared" si="26"/>
        <v>296.18773582649226</v>
      </c>
      <c r="BL43" s="372">
        <f t="shared" si="27"/>
        <v>727.33773582649223</v>
      </c>
      <c r="BM43" s="370">
        <f>VLOOKUP(D43,[3]Revenue_59!$A$4:$K$85,8,FALSE)</f>
        <v>398.47</v>
      </c>
      <c r="BN43" s="370">
        <f>VLOOKUP(D43,[3]Revenue_59!$A$4:$K$85,11,FALSE)</f>
        <v>332.84999999999997</v>
      </c>
      <c r="BO43" s="371">
        <f t="shared" si="28"/>
        <v>425.04254453302536</v>
      </c>
      <c r="BP43" s="370">
        <f t="shared" si="29"/>
        <v>823.51254453302545</v>
      </c>
      <c r="BQ43" s="372">
        <f>VLOOKUP(D43,[3]Revenue_59!$A$4:$Q$85,14,FALSE)</f>
        <v>357.89000000000004</v>
      </c>
      <c r="BR43" s="372">
        <f>VLOOKUP(D43,[3]Revenue_59!$A$4:$Q$85,17,FALSE)</f>
        <v>253.36</v>
      </c>
      <c r="BS43" s="373">
        <f t="shared" si="30"/>
        <v>416.00859932079669</v>
      </c>
      <c r="BT43" s="372">
        <f t="shared" si="31"/>
        <v>773.89859932079673</v>
      </c>
      <c r="BU43" s="316">
        <f t="shared" si="32"/>
        <v>3193.8307333858861</v>
      </c>
      <c r="BV43" s="317">
        <f t="shared" si="33"/>
        <v>1.6797986165567529</v>
      </c>
      <c r="BW43" s="374">
        <f>VLOOKUP(D43,[4]รายได้ผู้เยียมเยือนชาวไทย!$C$6:$G$82,3,FALSE)</f>
        <v>593.18000000000006</v>
      </c>
      <c r="BX43" s="374">
        <f>VLOOKUP(D43,[4]รายได้ผู้เยียมเยือนชาวต่างชาติ!$C$6:$G$82,3,FALSE)</f>
        <v>271.17</v>
      </c>
      <c r="BY43" s="375">
        <f t="shared" si="34"/>
        <v>299.19000735388664</v>
      </c>
      <c r="BZ43" s="374">
        <f t="shared" si="35"/>
        <v>892.37000735388665</v>
      </c>
      <c r="CA43" s="376">
        <f>VLOOKUP(D43,[4]รายได้ผู้เยียมเยือนชาวไทย!$C$6:$N$82,6,FALSE)</f>
        <v>168.31</v>
      </c>
      <c r="CB43" s="376">
        <f>VLOOKUP(D43,[4]รายได้ผู้เยียมเยือนชาวต่างชาติ!$C$6:$N$82,6,FALSE)</f>
        <v>87.91</v>
      </c>
      <c r="CC43" s="377">
        <f t="shared" si="36"/>
        <v>124.06175738763753</v>
      </c>
      <c r="CD43" s="376">
        <f t="shared" si="37"/>
        <v>292.37175738763756</v>
      </c>
      <c r="CE43" s="374">
        <f>VLOOKUP(D43,[4]รายได้ผู้เยียมเยือนชาวไทย!$C$6:$N$82,7,FALSE)</f>
        <v>161.16</v>
      </c>
      <c r="CF43" s="374">
        <f>VLOOKUP(D43,[4]รายได้ผู้เยียมเยือนชาวต่างชาติ!$C$6:$N$82,7,FALSE)</f>
        <v>71.97</v>
      </c>
      <c r="CG43" s="375">
        <f t="shared" si="38"/>
        <v>103.42873108321839</v>
      </c>
      <c r="CH43" s="374">
        <f t="shared" si="39"/>
        <v>264.58873108321836</v>
      </c>
      <c r="CI43" s="376">
        <f>VLOOKUP(D43,[4]รายได้ผู้เยียมเยือนชาวไทย!$C$6:$N$82,8,FALSE)</f>
        <v>142.78</v>
      </c>
      <c r="CJ43" s="376">
        <f>VLOOKUP(D43,[4]รายได้ผู้เยียมเยือนชาวต่างชาติ!$C$6:$N$82,8,FALSE)</f>
        <v>98.62</v>
      </c>
      <c r="CK43" s="377">
        <f t="shared" si="40"/>
        <v>127.19436750026739</v>
      </c>
      <c r="CL43" s="376">
        <f t="shared" si="41"/>
        <v>269.97436750026736</v>
      </c>
      <c r="CM43" s="374">
        <f>VLOOKUP(D43,[4]รายได้ผู้เยียมเยือนชาวไทย!$C$6:$N$82,9,FALSE)</f>
        <v>150.15</v>
      </c>
      <c r="CN43" s="374">
        <f>VLOOKUP(D43,[4]รายได้ผู้เยียมเยือนชาวต่างชาติ!$C$6:$N$82,9,FALSE)</f>
        <v>134.72</v>
      </c>
      <c r="CO43" s="375">
        <f t="shared" si="42"/>
        <v>154.26415464128868</v>
      </c>
      <c r="CP43" s="374">
        <f t="shared" si="43"/>
        <v>304.41415464128869</v>
      </c>
      <c r="CQ43" s="376">
        <f>VLOOKUP(D43,[4]รายได้ผู้เยียมเยือนชาวไทย!$C$6:$N$82,10,FALSE)</f>
        <v>152.83000000000001</v>
      </c>
      <c r="CR43" s="376">
        <f>VLOOKUP(D43,[4]รายได้ผู้เยียมเยือนชาวต่างชาติ!$C$6:$N$82,10,FALSE)</f>
        <v>128.9</v>
      </c>
      <c r="CS43" s="377">
        <f t="shared" si="44"/>
        <v>152.11992274570855</v>
      </c>
      <c r="CT43" s="376">
        <f t="shared" si="45"/>
        <v>304.94992274570859</v>
      </c>
      <c r="CU43" s="374">
        <f>VLOOKUP(D43,[4]รายได้ผู้เยียมเยือนชาวไทย!$C$6:$N$82,11,FALSE)</f>
        <v>140.32</v>
      </c>
      <c r="CV43" s="374">
        <f>VLOOKUP(D43,[4]รายได้ผู้เยียมเยือนชาวต่างชาติ!$C$6:$N$82,11,FALSE)</f>
        <v>106.68</v>
      </c>
      <c r="CW43" s="375">
        <f t="shared" si="46"/>
        <v>129.20561457229718</v>
      </c>
      <c r="CX43" s="374">
        <f t="shared" si="47"/>
        <v>269.52561457229717</v>
      </c>
      <c r="CY43" s="376">
        <f>VLOOKUP(D43,[4]รายได้ผู้เยียมเยือนชาวไทย!$C$6:$N$82,12,FALSE)</f>
        <v>140.99</v>
      </c>
      <c r="CZ43" s="376">
        <f>VLOOKUP(D43,[4]รายได้ผู้เยียมเยือนชาวต่างชาติ!$C$6:$N$82,12,FALSE)</f>
        <v>88.49</v>
      </c>
      <c r="DA43" s="377">
        <f t="shared" si="48"/>
        <v>139.11243441410687</v>
      </c>
      <c r="DB43" s="376">
        <f t="shared" si="49"/>
        <v>280.10243441410688</v>
      </c>
      <c r="DC43" s="374">
        <f>VLOOKUP(D43,รายได้ที่เกิดขึ้นในจังหวัด!D43:CI119,83,FALSE)</f>
        <v>127.55</v>
      </c>
      <c r="DD43" s="374">
        <f>VLOOKUP(D43,รายได้ที่เกิดขึ้นในจังหวัด!D43:CI119,84,FALSE)</f>
        <v>107</v>
      </c>
      <c r="DE43" s="375">
        <f t="shared" si="50"/>
        <v>174.53102301080119</v>
      </c>
      <c r="DF43" s="374">
        <f t="shared" si="51"/>
        <v>302.08102301080118</v>
      </c>
      <c r="DG43" s="376">
        <f>VLOOKUP(D43,รายได้ที่เกิดขึ้นในจังหวัด!D43:CL119,86,FALSE)</f>
        <v>118.96</v>
      </c>
      <c r="DH43" s="376">
        <f>VLOOKUP(D43,รายได้ที่เกิดขึ้นในจังหวัด!D43:CL119,87,FALSE)</f>
        <v>85.38</v>
      </c>
      <c r="DI43" s="377">
        <f t="shared" si="52"/>
        <v>123.11825983799886</v>
      </c>
      <c r="DJ43" s="376">
        <f t="shared" si="53"/>
        <v>242.07825983799887</v>
      </c>
      <c r="DK43" s="378">
        <f t="shared" si="54"/>
        <v>3422.4562725472115</v>
      </c>
      <c r="DL43" s="379">
        <f t="shared" si="55"/>
        <v>7.1583486492082145</v>
      </c>
    </row>
    <row r="44" spans="1:116" ht="41.1" hidden="1" customHeight="1">
      <c r="A44" s="300">
        <v>34</v>
      </c>
      <c r="B44" s="300" t="s">
        <v>122</v>
      </c>
      <c r="C44" s="322" t="s">
        <v>123</v>
      </c>
      <c r="D44" s="303" t="str">
        <f t="shared" si="4"/>
        <v>ประจวบคีรีขันธ์</v>
      </c>
      <c r="E44" s="264" t="s">
        <v>47</v>
      </c>
      <c r="F44" s="304">
        <v>23167.989999999998</v>
      </c>
      <c r="G44" s="304">
        <v>28142.806939199523</v>
      </c>
      <c r="H44" s="304">
        <v>31648.013026866513</v>
      </c>
      <c r="I44" s="305">
        <v>33565.376085329779</v>
      </c>
      <c r="J44" s="306">
        <f t="shared" si="56"/>
        <v>0.21472803377416538</v>
      </c>
      <c r="K44" s="306">
        <f t="shared" si="56"/>
        <v>0.12455069230442189</v>
      </c>
      <c r="L44" s="306">
        <f t="shared" si="56"/>
        <v>6.0583994857294383E-2</v>
      </c>
      <c r="M44" s="307">
        <f t="shared" si="1"/>
        <v>0.13328757364529389</v>
      </c>
      <c r="N44" s="306">
        <f t="shared" si="2"/>
        <v>0.1</v>
      </c>
      <c r="O44" s="306">
        <v>1.4999999999999999E-2</v>
      </c>
      <c r="P44" s="305">
        <v>0</v>
      </c>
      <c r="Q44" s="305">
        <v>0</v>
      </c>
      <c r="R44" s="305">
        <v>0</v>
      </c>
      <c r="S44" s="305"/>
      <c r="T44" s="306">
        <f t="shared" si="3"/>
        <v>0.115</v>
      </c>
      <c r="U44" s="366">
        <f>รายได้ที่เกิดขึ้นในจังหวัด!U44</f>
        <v>6113.73</v>
      </c>
      <c r="V44" s="366">
        <f>รายได้ที่เกิดขึ้นในจังหวัด!V44</f>
        <v>2701.2</v>
      </c>
      <c r="W44" s="366">
        <f t="shared" si="5"/>
        <v>3338.8829720307053</v>
      </c>
      <c r="X44" s="366">
        <f t="shared" si="6"/>
        <v>9452.6129720307054</v>
      </c>
      <c r="Y44" s="366">
        <f>รายได้ที่เกิดขึ้นในจังหวัด!X44</f>
        <v>4110.34</v>
      </c>
      <c r="Z44" s="366">
        <f>รายได้ที่เกิดขึ้นในจังหวัด!Y44</f>
        <v>1969.2500000000002</v>
      </c>
      <c r="AA44" s="366">
        <f t="shared" si="7"/>
        <v>2382.052410529815</v>
      </c>
      <c r="AB44" s="366">
        <f t="shared" si="8"/>
        <v>6492.3924105298156</v>
      </c>
      <c r="AC44" s="366">
        <f>รายได้ที่เกิดขึ้นในจังหวัด!AA44</f>
        <v>3383.51</v>
      </c>
      <c r="AD44" s="366">
        <f>รายได้ที่เกิดขึ้นในจังหวัด!AB44</f>
        <v>1695.3500000000001</v>
      </c>
      <c r="AE44" s="366">
        <f t="shared" si="9"/>
        <v>1992.3269111643392</v>
      </c>
      <c r="AF44" s="366">
        <f t="shared" si="10"/>
        <v>5375.8369111643397</v>
      </c>
      <c r="AG44" s="366">
        <f>รายได้ที่เกิดขึ้นในจังหวัด!AD44</f>
        <v>3313.84</v>
      </c>
      <c r="AH44" s="366">
        <f>รายได้ที่เกิดขึ้นในจังหวัด!AE44</f>
        <v>2335.16</v>
      </c>
      <c r="AI44" s="366">
        <f t="shared" si="11"/>
        <v>3864.3008949891914</v>
      </c>
      <c r="AJ44" s="366">
        <f t="shared" si="12"/>
        <v>7178.140894989192</v>
      </c>
      <c r="AK44" s="366">
        <f t="shared" si="13"/>
        <v>28498.983188714054</v>
      </c>
      <c r="AL44" s="367"/>
      <c r="AM44" s="310">
        <f>VLOOKUP(D44,[2]รายได้!$B$6:$Y$83,21,FALSE)</f>
        <v>6317.64</v>
      </c>
      <c r="AN44" s="310">
        <f>VLOOKUP(D44,[2]รายได้!$B$6:$Y$83,24,FALSE)</f>
        <v>2780.47</v>
      </c>
      <c r="AO44" s="310">
        <f t="shared" si="14"/>
        <v>3508.4166124542144</v>
      </c>
      <c r="AP44" s="310">
        <f t="shared" si="15"/>
        <v>9826.0566124542147</v>
      </c>
      <c r="AQ44" s="309">
        <f>VLOOKUP(D44,[3]Revenue_59!$A$4:$C$85,3,FALSE)</f>
        <v>4606.1000000000004</v>
      </c>
      <c r="AR44" s="309">
        <f>VLOOKUP(D44,[3]Revenue_59!$A$4:$F$86,6,FALSE)</f>
        <v>2201.3900000000003</v>
      </c>
      <c r="AS44" s="309">
        <f t="shared" si="16"/>
        <v>2896.3871798934933</v>
      </c>
      <c r="AT44" s="309">
        <f t="shared" si="17"/>
        <v>7502.4871798934937</v>
      </c>
      <c r="AU44" s="310">
        <f>VLOOKUP(D44,[3]Revenue_59!$A$4:$L$86,9,FALSE)</f>
        <v>3675.12</v>
      </c>
      <c r="AV44" s="310">
        <f>VLOOKUP(D44,[3]Revenue_59!$A$4:$L$86,12,FALSE)</f>
        <v>1854.7599999999998</v>
      </c>
      <c r="AW44" s="310">
        <f t="shared" si="18"/>
        <v>2644.1377735225592</v>
      </c>
      <c r="AX44" s="310">
        <f t="shared" si="19"/>
        <v>6319.2577735225586</v>
      </c>
      <c r="AY44" s="309">
        <f>VLOOKUP(D44,[3]Revenue_59!$A$4:$R$86,15,FALSE)</f>
        <v>3681.57</v>
      </c>
      <c r="AZ44" s="309">
        <f>VLOOKUP(D44,[3]Revenue_59!$A$4:$R$86,18,FALSE)</f>
        <v>2617.5</v>
      </c>
      <c r="BA44" s="309">
        <f t="shared" si="20"/>
        <v>4607.4742916940386</v>
      </c>
      <c r="BB44" s="309">
        <f t="shared" si="21"/>
        <v>8289.0442916940392</v>
      </c>
      <c r="BC44" s="368">
        <f t="shared" si="22"/>
        <v>31936.845857564302</v>
      </c>
      <c r="BD44" s="369">
        <f t="shared" si="23"/>
        <v>12.063106413605956</v>
      </c>
      <c r="BE44" s="370">
        <f>VLOOKUP(D44,[3]Revenue_59!$A$4:$X$85,21,FALSE)</f>
        <v>6720.85</v>
      </c>
      <c r="BF44" s="370">
        <f>VLOOKUP(D44,[3]Revenue_59!$A$4:$X$85,24,FALSE)</f>
        <v>2911.19</v>
      </c>
      <c r="BG44" s="371">
        <f t="shared" si="24"/>
        <v>3439.2328685345115</v>
      </c>
      <c r="BH44" s="370">
        <f t="shared" si="25"/>
        <v>10160.082868534511</v>
      </c>
      <c r="BI44" s="372">
        <f>VLOOKUP(D44,[3]Revenue_59!$A$4:$F$86,2,FALSE)</f>
        <v>4800.74</v>
      </c>
      <c r="BJ44" s="372">
        <f>VLOOKUP(D44,[3]Revenue_59!$A$4:$F$86,5,FALSE)</f>
        <v>2376.62</v>
      </c>
      <c r="BK44" s="373">
        <f t="shared" si="26"/>
        <v>2958.0438572927596</v>
      </c>
      <c r="BL44" s="372">
        <f t="shared" si="27"/>
        <v>7758.7838572927594</v>
      </c>
      <c r="BM44" s="370">
        <f>VLOOKUP(D44,[3]Revenue_59!$A$4:$K$85,8,FALSE)</f>
        <v>3844.3699999999994</v>
      </c>
      <c r="BN44" s="370">
        <f>VLOOKUP(D44,[3]Revenue_59!$A$4:$K$85,11,FALSE)</f>
        <v>1952.26</v>
      </c>
      <c r="BO44" s="371">
        <f t="shared" si="28"/>
        <v>2492.9955174704646</v>
      </c>
      <c r="BP44" s="370">
        <f t="shared" si="29"/>
        <v>6337.3655174704636</v>
      </c>
      <c r="BQ44" s="372">
        <f>VLOOKUP(D44,[3]Revenue_59!$A$4:$Q$85,14,FALSE)</f>
        <v>3936.0699999999997</v>
      </c>
      <c r="BR44" s="372">
        <f>VLOOKUP(D44,[3]Revenue_59!$A$4:$Q$85,17,FALSE)</f>
        <v>2615.9499999999998</v>
      </c>
      <c r="BS44" s="373">
        <f t="shared" si="30"/>
        <v>4295.3019237181798</v>
      </c>
      <c r="BT44" s="372">
        <f t="shared" si="31"/>
        <v>8231.3719237181795</v>
      </c>
      <c r="BU44" s="316">
        <f t="shared" si="32"/>
        <v>32487.60416701591</v>
      </c>
      <c r="BV44" s="317">
        <f t="shared" si="33"/>
        <v>1.7245231789887616</v>
      </c>
      <c r="BW44" s="374">
        <f>VLOOKUP(D44,[4]รายได้ผู้เยียมเยือนชาวไทย!$C$6:$G$82,3,FALSE)</f>
        <v>7059.18</v>
      </c>
      <c r="BX44" s="374">
        <f>VLOOKUP(D44,[4]รายได้ผู้เยียมเยือนชาวต่างชาติ!$C$6:$G$82,3,FALSE)</f>
        <v>2934.9700000000003</v>
      </c>
      <c r="BY44" s="375">
        <f t="shared" si="34"/>
        <v>3238.2405719048447</v>
      </c>
      <c r="BZ44" s="374">
        <f t="shared" si="35"/>
        <v>10297.420571904844</v>
      </c>
      <c r="CA44" s="376">
        <f>VLOOKUP(D44,[4]รายได้ผู้เยียมเยือนชาวไทย!$C$6:$N$82,6,FALSE)</f>
        <v>1640.9</v>
      </c>
      <c r="CB44" s="376">
        <f>VLOOKUP(D44,[4]รายได้ผู้เยียมเยือนชาวต่างชาติ!$C$6:$N$82,6,FALSE)</f>
        <v>962.85</v>
      </c>
      <c r="CC44" s="377">
        <f t="shared" si="36"/>
        <v>1358.8085894743122</v>
      </c>
      <c r="CD44" s="376">
        <f t="shared" si="37"/>
        <v>2999.7085894743122</v>
      </c>
      <c r="CE44" s="374">
        <f>VLOOKUP(D44,[4]รายได้ผู้เยียมเยือนชาวไทย!$C$6:$N$82,7,FALSE)</f>
        <v>1593.76</v>
      </c>
      <c r="CF44" s="374">
        <f>VLOOKUP(D44,[4]รายได้ผู้เยียมเยือนชาวต่างชาติ!$C$6:$N$82,7,FALSE)</f>
        <v>850.6</v>
      </c>
      <c r="CG44" s="375">
        <f t="shared" si="38"/>
        <v>1222.4048722993689</v>
      </c>
      <c r="CH44" s="374">
        <f t="shared" si="39"/>
        <v>2816.1648722993687</v>
      </c>
      <c r="CI44" s="376">
        <f>VLOOKUP(D44,[4]รายได้ผู้เยียมเยือนชาวไทย!$C$6:$N$82,8,FALSE)</f>
        <v>1741.43</v>
      </c>
      <c r="CJ44" s="376">
        <f>VLOOKUP(D44,[4]รายได้ผู้เยียมเยือนชาวต่างชาติ!$C$6:$N$82,8,FALSE)</f>
        <v>696.35</v>
      </c>
      <c r="CK44" s="377">
        <f t="shared" si="40"/>
        <v>898.1119226202718</v>
      </c>
      <c r="CL44" s="376">
        <f t="shared" si="41"/>
        <v>2639.5419226202721</v>
      </c>
      <c r="CM44" s="374">
        <f>VLOOKUP(D44,[4]รายได้ผู้เยียมเยือนชาวไทย!$C$6:$N$82,9,FALSE)</f>
        <v>1464.36</v>
      </c>
      <c r="CN44" s="374">
        <f>VLOOKUP(D44,[4]รายได้ผู้เยียมเยือนชาวต่างชาติ!$C$6:$N$82,9,FALSE)</f>
        <v>832.88</v>
      </c>
      <c r="CO44" s="375">
        <f t="shared" si="42"/>
        <v>953.70790615822841</v>
      </c>
      <c r="CP44" s="374">
        <f t="shared" si="43"/>
        <v>2418.0679061582282</v>
      </c>
      <c r="CQ44" s="376">
        <f>VLOOKUP(D44,[4]รายได้ผู้เยียมเยือนชาวไทย!$C$6:$N$82,10,FALSE)</f>
        <v>1334.92</v>
      </c>
      <c r="CR44" s="376">
        <f>VLOOKUP(D44,[4]รายได้ผู้เยียมเยือนชาวต่างชาติ!$C$6:$N$82,10,FALSE)</f>
        <v>640.94000000000005</v>
      </c>
      <c r="CS44" s="377">
        <f t="shared" si="44"/>
        <v>756.39831873261789</v>
      </c>
      <c r="CT44" s="376">
        <f t="shared" si="45"/>
        <v>2091.3183187326181</v>
      </c>
      <c r="CU44" s="374">
        <f>VLOOKUP(D44,[4]รายได้ผู้เยียมเยือนชาวไทย!$C$6:$N$82,11,FALSE)</f>
        <v>1249.57</v>
      </c>
      <c r="CV44" s="374">
        <f>VLOOKUP(D44,[4]รายได้ผู้เยียมเยือนชาวต่างชาติ!$C$6:$N$82,11,FALSE)</f>
        <v>684.56</v>
      </c>
      <c r="CW44" s="375">
        <f t="shared" si="46"/>
        <v>829.10569470952146</v>
      </c>
      <c r="CX44" s="374">
        <f t="shared" si="47"/>
        <v>2078.6756947095214</v>
      </c>
      <c r="CY44" s="376">
        <f>VLOOKUP(D44,[4]รายได้ผู้เยียมเยือนชาวไทย!$C$6:$N$82,12,FALSE)</f>
        <v>1292.68</v>
      </c>
      <c r="CZ44" s="376">
        <f>VLOOKUP(D44,[4]รายได้ผู้เยียมเยือนชาวต่างชาติ!$C$6:$N$82,12,FALSE)</f>
        <v>963.79</v>
      </c>
      <c r="DA44" s="377">
        <f t="shared" si="48"/>
        <v>1515.1449108822701</v>
      </c>
      <c r="DB44" s="376">
        <f t="shared" si="49"/>
        <v>2807.8249108822702</v>
      </c>
      <c r="DC44" s="374">
        <f>VLOOKUP(D44,รายได้ที่เกิดขึ้นในจังหวัด!D44:CI120,83,FALSE)</f>
        <v>1584.88</v>
      </c>
      <c r="DD44" s="374">
        <f>VLOOKUP(D44,รายได้ที่เกิดขึ้นในจังหวัด!D44:CI120,84,FALSE)</f>
        <v>961.6</v>
      </c>
      <c r="DE44" s="375">
        <f t="shared" si="50"/>
        <v>1568.4956236185647</v>
      </c>
      <c r="DF44" s="374">
        <f t="shared" si="51"/>
        <v>3153.3756236185645</v>
      </c>
      <c r="DG44" s="376">
        <f>VLOOKUP(D44,รายได้ที่เกิดขึ้นในจังหวัด!D44:CL120,86,FALSE)</f>
        <v>1293.47</v>
      </c>
      <c r="DH44" s="376">
        <f>VLOOKUP(D44,รายได้ที่เกิดขึ้นในจังหวัด!D44:CL120,87,FALSE)</f>
        <v>888.35</v>
      </c>
      <c r="DI44" s="377">
        <f t="shared" si="52"/>
        <v>1281.003819712887</v>
      </c>
      <c r="DJ44" s="376">
        <f t="shared" si="53"/>
        <v>2574.4738197128872</v>
      </c>
      <c r="DK44" s="378">
        <f t="shared" si="54"/>
        <v>33876.572230112884</v>
      </c>
      <c r="DL44" s="379">
        <f t="shared" si="55"/>
        <v>4.275378559638968</v>
      </c>
    </row>
    <row r="45" spans="1:116" ht="41.1" hidden="1" customHeight="1">
      <c r="A45" s="300">
        <v>35</v>
      </c>
      <c r="B45" s="300" t="s">
        <v>124</v>
      </c>
      <c r="C45" s="322" t="s">
        <v>125</v>
      </c>
      <c r="D45" s="303" t="str">
        <f t="shared" si="4"/>
        <v>ปราจีนบุรี</v>
      </c>
      <c r="E45" s="264" t="s">
        <v>77</v>
      </c>
      <c r="F45" s="304">
        <v>3069.5499999999997</v>
      </c>
      <c r="G45" s="304">
        <v>3278.7934545187945</v>
      </c>
      <c r="H45" s="304">
        <v>3500.4007714732074</v>
      </c>
      <c r="I45" s="305">
        <v>3828.6530032450346</v>
      </c>
      <c r="J45" s="306">
        <f t="shared" si="56"/>
        <v>6.8167469016238477E-2</v>
      </c>
      <c r="K45" s="306">
        <f t="shared" si="56"/>
        <v>6.7588068607675272E-2</v>
      </c>
      <c r="L45" s="306">
        <f t="shared" si="56"/>
        <v>9.3775614051666498E-2</v>
      </c>
      <c r="M45" s="307">
        <f t="shared" si="1"/>
        <v>7.6510383891860087E-2</v>
      </c>
      <c r="N45" s="306">
        <f t="shared" si="2"/>
        <v>7.6510383891860087E-2</v>
      </c>
      <c r="O45" s="305">
        <v>0</v>
      </c>
      <c r="P45" s="305">
        <v>0</v>
      </c>
      <c r="Q45" s="305">
        <v>0</v>
      </c>
      <c r="R45" s="305">
        <v>0</v>
      </c>
      <c r="S45" s="305"/>
      <c r="T45" s="306">
        <f t="shared" si="3"/>
        <v>7.6510383891860087E-2</v>
      </c>
      <c r="U45" s="366">
        <f>รายได้ที่เกิดขึ้นในจังหวัด!U45</f>
        <v>592.88000000000011</v>
      </c>
      <c r="V45" s="366">
        <f>รายได้ที่เกิดขึ้นในจังหวัด!V45</f>
        <v>131.04</v>
      </c>
      <c r="W45" s="366">
        <f t="shared" si="5"/>
        <v>161.97513129531453</v>
      </c>
      <c r="X45" s="366">
        <f t="shared" si="6"/>
        <v>754.85513129531466</v>
      </c>
      <c r="Y45" s="366">
        <f>รายได้ที่เกิดขึ้นในจังหวัด!X45</f>
        <v>832.99000000000012</v>
      </c>
      <c r="Z45" s="366">
        <f>รายได้ที่เกิดขึ้นในจังหวัด!Y45</f>
        <v>65.599999999999994</v>
      </c>
      <c r="AA45" s="366">
        <f t="shared" si="7"/>
        <v>79.351346010286065</v>
      </c>
      <c r="AB45" s="366">
        <f t="shared" si="8"/>
        <v>912.3413460102862</v>
      </c>
      <c r="AC45" s="366">
        <f>รายได้ที่เกิดขึ้นในจังหวัด!AA45</f>
        <v>815.18</v>
      </c>
      <c r="AD45" s="366">
        <f>รายได้ที่เกิดขึ้นในจังหวัด!AB45</f>
        <v>96.66</v>
      </c>
      <c r="AE45" s="366">
        <f t="shared" si="9"/>
        <v>113.5920719810924</v>
      </c>
      <c r="AF45" s="366">
        <f t="shared" si="10"/>
        <v>928.77207198109238</v>
      </c>
      <c r="AG45" s="366">
        <f>รายได้ที่เกิดขึ้นในจังหวัด!AD45</f>
        <v>631.66999999999996</v>
      </c>
      <c r="AH45" s="366">
        <f>รายได้ที่เกิดขึ้นในจังหวัด!AE45</f>
        <v>35.07</v>
      </c>
      <c r="AI45" s="366">
        <f t="shared" si="11"/>
        <v>58.035009330097701</v>
      </c>
      <c r="AJ45" s="366">
        <f t="shared" si="12"/>
        <v>689.70500933009771</v>
      </c>
      <c r="AK45" s="366">
        <f t="shared" si="13"/>
        <v>3285.6735586167911</v>
      </c>
      <c r="AL45" s="367"/>
      <c r="AM45" s="310">
        <f>VLOOKUP(D45,[2]รายได้!$B$6:$Y$83,21,FALSE)</f>
        <v>606.54999999999995</v>
      </c>
      <c r="AN45" s="310">
        <f>VLOOKUP(D45,[2]รายได้!$B$6:$Y$83,24,FALSE)</f>
        <v>132.66999999999999</v>
      </c>
      <c r="AO45" s="310">
        <f t="shared" si="14"/>
        <v>167.40393961247582</v>
      </c>
      <c r="AP45" s="310">
        <f t="shared" si="15"/>
        <v>773.95393961247578</v>
      </c>
      <c r="AQ45" s="309">
        <f>VLOOKUP(D45,[3]Revenue_59!$A$4:$C$85,3,FALSE)</f>
        <v>852.44999999999993</v>
      </c>
      <c r="AR45" s="309">
        <f>VLOOKUP(D45,[3]Revenue_59!$A$4:$F$86,6,FALSE)</f>
        <v>67.800000000000011</v>
      </c>
      <c r="AS45" s="309">
        <f t="shared" si="16"/>
        <v>89.205025368870963</v>
      </c>
      <c r="AT45" s="309">
        <f t="shared" si="17"/>
        <v>941.65502536887084</v>
      </c>
      <c r="AU45" s="310">
        <f>VLOOKUP(D45,[3]Revenue_59!$A$4:$L$86,9,FALSE)</f>
        <v>896.81</v>
      </c>
      <c r="AV45" s="310">
        <f>VLOOKUP(D45,[3]Revenue_59!$A$4:$L$86,12,FALSE)</f>
        <v>96.2</v>
      </c>
      <c r="AW45" s="310">
        <f t="shared" si="18"/>
        <v>137.14230078978963</v>
      </c>
      <c r="AX45" s="310">
        <f t="shared" si="19"/>
        <v>1033.9523007897897</v>
      </c>
      <c r="AY45" s="309">
        <f>VLOOKUP(D45,[3]Revenue_59!$A$4:$R$86,15,FALSE)</f>
        <v>670.92000000000007</v>
      </c>
      <c r="AZ45" s="309">
        <f>VLOOKUP(D45,[3]Revenue_59!$A$4:$R$86,18,FALSE)</f>
        <v>38.33</v>
      </c>
      <c r="BA45" s="309">
        <f t="shared" si="20"/>
        <v>67.47067415496943</v>
      </c>
      <c r="BB45" s="309">
        <f t="shared" si="21"/>
        <v>738.39067415496947</v>
      </c>
      <c r="BC45" s="368">
        <f t="shared" si="22"/>
        <v>3487.9519399261058</v>
      </c>
      <c r="BD45" s="369">
        <f t="shared" si="23"/>
        <v>6.1563748711077126</v>
      </c>
      <c r="BE45" s="370">
        <f>VLOOKUP(D45,[3]Revenue_59!$A$4:$X$85,21,FALSE)</f>
        <v>734.71</v>
      </c>
      <c r="BF45" s="370">
        <f>VLOOKUP(D45,[3]Revenue_59!$A$4:$X$85,24,FALSE)</f>
        <v>147.26999999999998</v>
      </c>
      <c r="BG45" s="371">
        <f t="shared" si="24"/>
        <v>173.9824005128753</v>
      </c>
      <c r="BH45" s="370">
        <f t="shared" si="25"/>
        <v>908.69240051287534</v>
      </c>
      <c r="BI45" s="372">
        <f>VLOOKUP(D45,[3]Revenue_59!$A$4:$F$86,2,FALSE)</f>
        <v>889.08999999999992</v>
      </c>
      <c r="BJ45" s="372">
        <f>VLOOKUP(D45,[3]Revenue_59!$A$4:$F$86,5,FALSE)</f>
        <v>70.410000000000011</v>
      </c>
      <c r="BK45" s="373">
        <f t="shared" si="26"/>
        <v>87.63532579545037</v>
      </c>
      <c r="BL45" s="372">
        <f t="shared" si="27"/>
        <v>976.72532579545032</v>
      </c>
      <c r="BM45" s="370">
        <f>VLOOKUP(D45,[3]Revenue_59!$A$4:$K$85,8,FALSE)</f>
        <v>925.22</v>
      </c>
      <c r="BN45" s="370">
        <f>VLOOKUP(D45,[3]Revenue_59!$A$4:$K$85,11,FALSE)</f>
        <v>99.88000000000001</v>
      </c>
      <c r="BO45" s="371">
        <f t="shared" si="28"/>
        <v>127.54468784124555</v>
      </c>
      <c r="BP45" s="370">
        <f t="shared" si="29"/>
        <v>1052.7646878412456</v>
      </c>
      <c r="BQ45" s="372">
        <f>VLOOKUP(D45,[3]Revenue_59!$A$4:$Q$85,14,FALSE)</f>
        <v>766.21</v>
      </c>
      <c r="BR45" s="372">
        <f>VLOOKUP(D45,[3]Revenue_59!$A$4:$Q$85,17,FALSE)</f>
        <v>42.629999999999995</v>
      </c>
      <c r="BS45" s="373">
        <f t="shared" si="30"/>
        <v>69.99702632240907</v>
      </c>
      <c r="BT45" s="372">
        <f t="shared" si="31"/>
        <v>836.20702632240909</v>
      </c>
      <c r="BU45" s="316">
        <f t="shared" si="32"/>
        <v>3774.3894404719804</v>
      </c>
      <c r="BV45" s="317">
        <f t="shared" si="33"/>
        <v>8.2121974579713672</v>
      </c>
      <c r="BW45" s="374">
        <f>VLOOKUP(D45,[4]รายได้ผู้เยียมเยือนชาวไทย!$C$6:$G$82,3,FALSE)</f>
        <v>802.4</v>
      </c>
      <c r="BX45" s="374">
        <f>VLOOKUP(D45,[4]รายได้ผู้เยียมเยือนชาวต่างชาติ!$C$6:$G$82,3,FALSE)</f>
        <v>155.10999999999999</v>
      </c>
      <c r="BY45" s="375">
        <f t="shared" si="34"/>
        <v>171.13752273725467</v>
      </c>
      <c r="BZ45" s="374">
        <f t="shared" si="35"/>
        <v>973.53752273725468</v>
      </c>
      <c r="CA45" s="376">
        <f>VLOOKUP(D45,[4]รายได้ผู้เยียมเยือนชาวไทย!$C$6:$N$82,6,FALSE)</f>
        <v>330.97</v>
      </c>
      <c r="CB45" s="376">
        <f>VLOOKUP(D45,[4]รายได้ผู้เยียมเยือนชาวต่างชาติ!$C$6:$N$82,6,FALSE)</f>
        <v>30.26</v>
      </c>
      <c r="CC45" s="377">
        <f t="shared" si="36"/>
        <v>42.704001576042678</v>
      </c>
      <c r="CD45" s="376">
        <f t="shared" si="37"/>
        <v>373.67400157604271</v>
      </c>
      <c r="CE45" s="374">
        <f>VLOOKUP(D45,[4]รายได้ผู้เยียมเยือนชาวไทย!$C$6:$N$82,7,FALSE)</f>
        <v>307.55</v>
      </c>
      <c r="CF45" s="374">
        <f>VLOOKUP(D45,[4]รายได้ผู้เยียมเยือนชาวต่างชาติ!$C$6:$N$82,7,FALSE)</f>
        <v>26.18</v>
      </c>
      <c r="CG45" s="375">
        <f t="shared" si="38"/>
        <v>37.62351229343696</v>
      </c>
      <c r="CH45" s="374">
        <f t="shared" si="39"/>
        <v>345.17351229343694</v>
      </c>
      <c r="CI45" s="376">
        <f>VLOOKUP(D45,[4]รายได้ผู้เยียมเยือนชาวไทย!$C$6:$N$82,8,FALSE)</f>
        <v>310.76</v>
      </c>
      <c r="CJ45" s="376">
        <f>VLOOKUP(D45,[4]รายได้ผู้เยียมเยือนชาวต่างชาติ!$C$6:$N$82,8,FALSE)</f>
        <v>18.72</v>
      </c>
      <c r="CK45" s="377">
        <f t="shared" si="40"/>
        <v>24.143972415382329</v>
      </c>
      <c r="CL45" s="376">
        <f t="shared" si="41"/>
        <v>334.90397241538233</v>
      </c>
      <c r="CM45" s="374">
        <f>VLOOKUP(D45,[4]รายได้ผู้เยียมเยือนชาวไทย!$C$6:$N$82,9,FALSE)</f>
        <v>308.24</v>
      </c>
      <c r="CN45" s="374">
        <f>VLOOKUP(D45,[4]รายได้ผู้เยียมเยือนชาวต่างชาติ!$C$6:$N$82,9,FALSE)</f>
        <v>40.18</v>
      </c>
      <c r="CO45" s="375">
        <f t="shared" si="42"/>
        <v>46.009009304386723</v>
      </c>
      <c r="CP45" s="374">
        <f t="shared" si="43"/>
        <v>354.24900930438673</v>
      </c>
      <c r="CQ45" s="376">
        <f>VLOOKUP(D45,[4]รายได้ผู้เยียมเยือนชาวไทย!$C$6:$N$82,10,FALSE)</f>
        <v>370.94</v>
      </c>
      <c r="CR45" s="376">
        <f>VLOOKUP(D45,[4]รายได้ผู้เยียมเยือนชาวต่างชาติ!$C$6:$N$82,10,FALSE)</f>
        <v>35.24</v>
      </c>
      <c r="CS45" s="377">
        <f t="shared" si="44"/>
        <v>41.588099903481535</v>
      </c>
      <c r="CT45" s="376">
        <f t="shared" si="45"/>
        <v>412.52809990348152</v>
      </c>
      <c r="CU45" s="374">
        <f>VLOOKUP(D45,[4]รายได้ผู้เยียมเยือนชาวไทย!$C$6:$N$82,11,FALSE)</f>
        <v>304.66000000000003</v>
      </c>
      <c r="CV45" s="374">
        <f>VLOOKUP(D45,[4]รายได้ผู้เยียมเยือนชาวต่างชาติ!$C$6:$N$82,11,FALSE)</f>
        <v>31.87</v>
      </c>
      <c r="CW45" s="375">
        <f t="shared" si="46"/>
        <v>38.599390105166016</v>
      </c>
      <c r="CX45" s="374">
        <f t="shared" si="47"/>
        <v>343.25939010516606</v>
      </c>
      <c r="CY45" s="376">
        <f>VLOOKUP(D45,[4]รายได้ผู้เยียมเยือนชาวไทย!$C$6:$N$82,12,FALSE)</f>
        <v>268.79000000000002</v>
      </c>
      <c r="CZ45" s="376">
        <f>VLOOKUP(D45,[4]รายได้ผู้เยียมเยือนชาวต่างชาติ!$C$6:$N$82,12,FALSE)</f>
        <v>15.86</v>
      </c>
      <c r="DA45" s="377">
        <f t="shared" si="48"/>
        <v>24.93302305127964</v>
      </c>
      <c r="DB45" s="376">
        <f t="shared" si="49"/>
        <v>293.72302305127965</v>
      </c>
      <c r="DC45" s="374">
        <f>VLOOKUP(D45,รายได้ที่เกิดขึ้นในจังหวัด!D45:CI121,83,FALSE)</f>
        <v>279.98</v>
      </c>
      <c r="DD45" s="374">
        <f>VLOOKUP(D45,รายได้ที่เกิดขึ้นในจังหวัด!D45:CI121,84,FALSE)</f>
        <v>16.010000000000002</v>
      </c>
      <c r="DE45" s="375">
        <f t="shared" si="50"/>
        <v>26.114408209373153</v>
      </c>
      <c r="DF45" s="374">
        <f t="shared" si="51"/>
        <v>306.09440820937317</v>
      </c>
      <c r="DG45" s="376">
        <f>VLOOKUP(D45,รายได้ที่เกิดขึ้นในจังหวัด!D45:CL121,86,FALSE)</f>
        <v>281.27999999999997</v>
      </c>
      <c r="DH45" s="376">
        <f>VLOOKUP(D45,รายได้ที่เกิดขึ้นในจังหวัด!D45:CL121,87,FALSE)</f>
        <v>15.23</v>
      </c>
      <c r="DI45" s="377">
        <f t="shared" si="52"/>
        <v>21.961713484805841</v>
      </c>
      <c r="DJ45" s="376">
        <f t="shared" si="53"/>
        <v>303.24171348480581</v>
      </c>
      <c r="DK45" s="378">
        <f t="shared" si="54"/>
        <v>4040.3846530806095</v>
      </c>
      <c r="DL45" s="379">
        <f t="shared" si="55"/>
        <v>7.047370622554701</v>
      </c>
    </row>
    <row r="46" spans="1:116" ht="41.1" hidden="1" customHeight="1">
      <c r="A46" s="300">
        <v>36</v>
      </c>
      <c r="B46" s="300" t="s">
        <v>126</v>
      </c>
      <c r="C46" s="322" t="s">
        <v>127</v>
      </c>
      <c r="D46" s="303" t="str">
        <f t="shared" si="4"/>
        <v>ปัตตานี</v>
      </c>
      <c r="E46" s="264" t="s">
        <v>113</v>
      </c>
      <c r="F46" s="304">
        <v>763.43999999999983</v>
      </c>
      <c r="G46" s="304">
        <v>776.9597002640412</v>
      </c>
      <c r="H46" s="304">
        <v>834.31219458696148</v>
      </c>
      <c r="I46" s="305">
        <v>892.25181974908105</v>
      </c>
      <c r="J46" s="306">
        <f t="shared" si="56"/>
        <v>1.7708923116474613E-2</v>
      </c>
      <c r="K46" s="306">
        <f t="shared" si="56"/>
        <v>7.3816562562292048E-2</v>
      </c>
      <c r="L46" s="306">
        <f t="shared" si="56"/>
        <v>6.944597662365877E-2</v>
      </c>
      <c r="M46" s="307">
        <f t="shared" si="1"/>
        <v>5.3657154100808478E-2</v>
      </c>
      <c r="N46" s="306">
        <f t="shared" si="2"/>
        <v>5.3657154100808478E-2</v>
      </c>
      <c r="O46" s="305">
        <v>0</v>
      </c>
      <c r="P46" s="305">
        <v>0</v>
      </c>
      <c r="Q46" s="305">
        <v>0</v>
      </c>
      <c r="R46" s="305">
        <v>0</v>
      </c>
      <c r="S46" s="305"/>
      <c r="T46" s="306">
        <f t="shared" si="3"/>
        <v>5.3657154100808478E-2</v>
      </c>
      <c r="U46" s="366">
        <f>รายได้ที่เกิดขึ้นในจังหวัด!U46</f>
        <v>139.72999999999999</v>
      </c>
      <c r="V46" s="366">
        <f>รายได้ที่เกิดขึ้นในจังหวัด!V46</f>
        <v>2.63</v>
      </c>
      <c r="W46" s="366">
        <f t="shared" si="5"/>
        <v>3.2508745063085867</v>
      </c>
      <c r="X46" s="366">
        <f t="shared" si="6"/>
        <v>142.98087450630857</v>
      </c>
      <c r="Y46" s="366">
        <f>รายได้ที่เกิดขึ้นในจังหวัด!X46</f>
        <v>186.67000000000002</v>
      </c>
      <c r="Z46" s="366">
        <f>รายได้ที่เกิดขึ้นในจังหวัด!Y46</f>
        <v>1.69</v>
      </c>
      <c r="AA46" s="366">
        <f t="shared" si="7"/>
        <v>2.0442648591064554</v>
      </c>
      <c r="AB46" s="366">
        <f t="shared" si="8"/>
        <v>188.71426485910646</v>
      </c>
      <c r="AC46" s="366">
        <f>รายได้ที่เกิดขึ้นในจังหวัด!AA46</f>
        <v>206.44</v>
      </c>
      <c r="AD46" s="366">
        <f>รายได้ที่เกิดขึ้นในจังหวัด!AB46</f>
        <v>1.01</v>
      </c>
      <c r="AE46" s="366">
        <f t="shared" si="9"/>
        <v>1.1869231605721429</v>
      </c>
      <c r="AF46" s="366">
        <f t="shared" si="10"/>
        <v>207.62692316057215</v>
      </c>
      <c r="AG46" s="366">
        <f>รายได้ที่เกิดขึ้นในจังหวัด!AD46</f>
        <v>234.6</v>
      </c>
      <c r="AH46" s="366">
        <f>รายได้ที่เกิดขึ้นในจังหวัด!AE46</f>
        <v>1.84</v>
      </c>
      <c r="AI46" s="366">
        <f t="shared" si="11"/>
        <v>3.0448935605183851</v>
      </c>
      <c r="AJ46" s="366">
        <f t="shared" si="12"/>
        <v>237.64489356051837</v>
      </c>
      <c r="AK46" s="366">
        <f t="shared" si="13"/>
        <v>776.96695608650543</v>
      </c>
      <c r="AL46" s="367"/>
      <c r="AM46" s="310">
        <f>VLOOKUP(D46,[2]รายได้!$B$6:$Y$83,21,FALSE)</f>
        <v>151.41000000000003</v>
      </c>
      <c r="AN46" s="310">
        <f>VLOOKUP(D46,[2]รายได้!$B$6:$Y$83,24,FALSE)</f>
        <v>2.68</v>
      </c>
      <c r="AO46" s="310">
        <f t="shared" si="14"/>
        <v>3.3816428594364609</v>
      </c>
      <c r="AP46" s="310">
        <f t="shared" si="15"/>
        <v>154.79164285943648</v>
      </c>
      <c r="AQ46" s="309">
        <f>VLOOKUP(D46,[3]Revenue_59!$A$4:$C$85,3,FALSE)</f>
        <v>207.07</v>
      </c>
      <c r="AR46" s="309">
        <f>VLOOKUP(D46,[3]Revenue_59!$A$4:$F$86,6,FALSE)</f>
        <v>1.95</v>
      </c>
      <c r="AS46" s="309">
        <f t="shared" si="16"/>
        <v>2.5656312606091203</v>
      </c>
      <c r="AT46" s="309">
        <f t="shared" si="17"/>
        <v>209.6356312606091</v>
      </c>
      <c r="AU46" s="310">
        <f>VLOOKUP(D46,[3]Revenue_59!$A$4:$L$86,9,FALSE)</f>
        <v>214.58</v>
      </c>
      <c r="AV46" s="310">
        <f>VLOOKUP(D46,[3]Revenue_59!$A$4:$L$86,12,FALSE)</f>
        <v>1.0499999999999998</v>
      </c>
      <c r="AW46" s="310">
        <f t="shared" si="18"/>
        <v>1.4968754244207807</v>
      </c>
      <c r="AX46" s="310">
        <f t="shared" si="19"/>
        <v>216.07687542442079</v>
      </c>
      <c r="AY46" s="309">
        <f>VLOOKUP(D46,[3]Revenue_59!$A$4:$R$86,15,FALSE)</f>
        <v>250.28</v>
      </c>
      <c r="AZ46" s="309">
        <f>VLOOKUP(D46,[3]Revenue_59!$A$4:$R$86,18,FALSE)</f>
        <v>2.0799999999999996</v>
      </c>
      <c r="BA46" s="309">
        <f t="shared" si="20"/>
        <v>3.6613358268284997</v>
      </c>
      <c r="BB46" s="309">
        <f t="shared" si="21"/>
        <v>253.94133582682849</v>
      </c>
      <c r="BC46" s="368">
        <f t="shared" si="22"/>
        <v>834.44548537129481</v>
      </c>
      <c r="BD46" s="369">
        <f t="shared" si="23"/>
        <v>7.3978087271950681</v>
      </c>
      <c r="BE46" s="370">
        <f>VLOOKUP(D46,[3]Revenue_59!$A$4:$X$85,21,FALSE)</f>
        <v>181.49999999999997</v>
      </c>
      <c r="BF46" s="370">
        <f>VLOOKUP(D46,[3]Revenue_59!$A$4:$X$85,24,FALSE)</f>
        <v>3.09</v>
      </c>
      <c r="BG46" s="371">
        <f t="shared" si="24"/>
        <v>3.6504761158741408</v>
      </c>
      <c r="BH46" s="370">
        <f t="shared" si="25"/>
        <v>185.15047611587411</v>
      </c>
      <c r="BI46" s="372">
        <f>VLOOKUP(D46,[3]Revenue_59!$A$4:$F$86,2,FALSE)</f>
        <v>224.12</v>
      </c>
      <c r="BJ46" s="372">
        <f>VLOOKUP(D46,[3]Revenue_59!$A$4:$F$86,5,FALSE)</f>
        <v>2.23</v>
      </c>
      <c r="BK46" s="373">
        <f t="shared" si="26"/>
        <v>2.7755542752997342</v>
      </c>
      <c r="BL46" s="372">
        <f t="shared" si="27"/>
        <v>226.89555427529973</v>
      </c>
      <c r="BM46" s="370">
        <f>VLOOKUP(D46,[3]Revenue_59!$A$4:$K$85,8,FALSE)</f>
        <v>227.93999999999997</v>
      </c>
      <c r="BN46" s="370">
        <f>VLOOKUP(D46,[3]Revenue_59!$A$4:$K$85,11,FALSE)</f>
        <v>1.32</v>
      </c>
      <c r="BO46" s="371">
        <f t="shared" si="28"/>
        <v>1.6856126146420114</v>
      </c>
      <c r="BP46" s="370">
        <f t="shared" si="29"/>
        <v>229.62561261464199</v>
      </c>
      <c r="BQ46" s="372">
        <f>VLOOKUP(D46,[3]Revenue_59!$A$4:$Q$85,14,FALSE)</f>
        <v>252.51999999999998</v>
      </c>
      <c r="BR46" s="372">
        <f>VLOOKUP(D46,[3]Revenue_59!$A$4:$Q$85,17,FALSE)</f>
        <v>2.1200000000000006</v>
      </c>
      <c r="BS46" s="373">
        <f t="shared" si="30"/>
        <v>3.4809687028737333</v>
      </c>
      <c r="BT46" s="372">
        <f t="shared" si="31"/>
        <v>256.00096870287371</v>
      </c>
      <c r="BU46" s="316">
        <f t="shared" si="32"/>
        <v>897.6726117086896</v>
      </c>
      <c r="BV46" s="317">
        <f t="shared" si="33"/>
        <v>7.5771428386674362</v>
      </c>
      <c r="BW46" s="374">
        <f>VLOOKUP(D46,[4]รายได้ผู้เยียมเยือนชาวไทย!$C$6:$G$82,3,FALSE)</f>
        <v>195.54000000000002</v>
      </c>
      <c r="BX46" s="374">
        <f>VLOOKUP(D46,[4]รายได้ผู้เยียมเยือนชาวต่างชาติ!$C$6:$G$82,3,FALSE)</f>
        <v>3.1100000000000003</v>
      </c>
      <c r="BY46" s="375">
        <f t="shared" si="34"/>
        <v>3.4313564290688041</v>
      </c>
      <c r="BZ46" s="374">
        <f t="shared" si="35"/>
        <v>198.97135642906883</v>
      </c>
      <c r="CA46" s="376">
        <f>VLOOKUP(D46,[4]รายได้ผู้เยียมเยือนชาวไทย!$C$6:$N$82,6,FALSE)</f>
        <v>74.319999999999993</v>
      </c>
      <c r="CB46" s="376">
        <f>VLOOKUP(D46,[4]รายได้ผู้เยียมเยือนชาวต่างชาติ!$C$6:$N$82,6,FALSE)</f>
        <v>0.61</v>
      </c>
      <c r="CC46" s="377">
        <f t="shared" si="36"/>
        <v>0.86085396435512329</v>
      </c>
      <c r="CD46" s="376">
        <f t="shared" si="37"/>
        <v>75.180853964355123</v>
      </c>
      <c r="CE46" s="374">
        <f>VLOOKUP(D46,[4]รายได้ผู้เยียมเยือนชาวไทย!$C$6:$N$82,7,FALSE)</f>
        <v>79.8</v>
      </c>
      <c r="CF46" s="374">
        <f>VLOOKUP(D46,[4]รายได้ผู้เยียมเยือนชาวต่างชาติ!$C$6:$N$82,7,FALSE)</f>
        <v>1.2</v>
      </c>
      <c r="CG46" s="375">
        <f t="shared" si="38"/>
        <v>1.7245307391949714</v>
      </c>
      <c r="CH46" s="374">
        <f t="shared" si="39"/>
        <v>81.524530739194972</v>
      </c>
      <c r="CI46" s="376">
        <f>VLOOKUP(D46,[4]รายได้ผู้เยียมเยือนชาวไทย!$C$6:$N$82,8,FALSE)</f>
        <v>83.57</v>
      </c>
      <c r="CJ46" s="376">
        <f>VLOOKUP(D46,[4]รายได้ผู้เยียมเยือนชาวต่างชาติ!$C$6:$N$82,8,FALSE)</f>
        <v>0.51</v>
      </c>
      <c r="CK46" s="377">
        <f t="shared" si="40"/>
        <v>0.65776847926522375</v>
      </c>
      <c r="CL46" s="376">
        <f t="shared" si="41"/>
        <v>84.227768479265222</v>
      </c>
      <c r="CM46" s="374">
        <f>VLOOKUP(D46,[4]รายได้ผู้เยียมเยือนชาวไทย!$C$6:$N$82,9,FALSE)</f>
        <v>85.31</v>
      </c>
      <c r="CN46" s="374">
        <f>VLOOKUP(D46,[4]รายได้ผู้เยียมเยือนชาวต่างชาติ!$C$6:$N$82,9,FALSE)</f>
        <v>0.65</v>
      </c>
      <c r="CO46" s="375">
        <f t="shared" si="42"/>
        <v>0.74429706440645527</v>
      </c>
      <c r="CP46" s="374">
        <f t="shared" si="43"/>
        <v>86.054297064406455</v>
      </c>
      <c r="CQ46" s="376">
        <f>VLOOKUP(D46,[4]รายได้ผู้เยียมเยือนชาวไทย!$C$6:$N$82,10,FALSE)</f>
        <v>86.57</v>
      </c>
      <c r="CR46" s="376">
        <f>VLOOKUP(D46,[4]รายได้ผู้เยียมเยือนชาวต่างชาติ!$C$6:$N$82,10,FALSE)</f>
        <v>0.55000000000000004</v>
      </c>
      <c r="CS46" s="377">
        <f t="shared" si="44"/>
        <v>0.64907647408952451</v>
      </c>
      <c r="CT46" s="376">
        <f t="shared" si="45"/>
        <v>87.219076474089519</v>
      </c>
      <c r="CU46" s="374">
        <f>VLOOKUP(D46,[4]รายได้ผู้เยียมเยือนชาวไทย!$C$6:$N$82,11,FALSE)</f>
        <v>74.180000000000007</v>
      </c>
      <c r="CV46" s="374">
        <f>VLOOKUP(D46,[4]รายได้ผู้เยียมเยือนชาวต่างชาติ!$C$6:$N$82,11,FALSE)</f>
        <v>0.5</v>
      </c>
      <c r="CW46" s="375">
        <f t="shared" si="46"/>
        <v>0.60557562135497356</v>
      </c>
      <c r="CX46" s="374">
        <f t="shared" si="47"/>
        <v>74.78557562135498</v>
      </c>
      <c r="CY46" s="376">
        <f>VLOOKUP(D46,[4]รายได้ผู้เยียมเยือนชาวไทย!$C$6:$N$82,12,FALSE)</f>
        <v>99.67</v>
      </c>
      <c r="CZ46" s="376">
        <f>VLOOKUP(D46,[4]รายได้ผู้เยียมเยือนชาวต่างชาติ!$C$6:$N$82,12,FALSE)</f>
        <v>0.81</v>
      </c>
      <c r="DA46" s="377">
        <f t="shared" si="48"/>
        <v>1.2733763349014191</v>
      </c>
      <c r="DB46" s="376">
        <f t="shared" si="49"/>
        <v>100.94337633490142</v>
      </c>
      <c r="DC46" s="374">
        <f>VLOOKUP(D46,รายได้ที่เกิดขึ้นในจังหวัด!D46:CI122,83,FALSE)</f>
        <v>84.24</v>
      </c>
      <c r="DD46" s="374">
        <f>VLOOKUP(D46,รายได้ที่เกิดขึ้นในจังหวัด!D46:CI122,84,FALSE)</f>
        <v>0.91</v>
      </c>
      <c r="DE46" s="375">
        <f t="shared" si="50"/>
        <v>1.4843292611198982</v>
      </c>
      <c r="DF46" s="374">
        <f t="shared" si="51"/>
        <v>85.724329261119891</v>
      </c>
      <c r="DG46" s="376">
        <f>VLOOKUP(D46,รายได้ที่เกิดขึ้นในจังหวัด!D46:CL122,86,FALSE)</f>
        <v>93.34</v>
      </c>
      <c r="DH46" s="376">
        <f>VLOOKUP(D46,รายได้ที่เกิดขึ้นในจังหวัด!D46:CL122,87,FALSE)</f>
        <v>0.76</v>
      </c>
      <c r="DI46" s="377">
        <f t="shared" si="52"/>
        <v>1.0959226689725832</v>
      </c>
      <c r="DJ46" s="376">
        <f t="shared" si="53"/>
        <v>94.43592266897258</v>
      </c>
      <c r="DK46" s="378">
        <f t="shared" si="54"/>
        <v>969.06708703672894</v>
      </c>
      <c r="DL46" s="379">
        <f t="shared" si="55"/>
        <v>7.9532865765106004</v>
      </c>
    </row>
    <row r="47" spans="1:116" ht="41.1" hidden="1" customHeight="1">
      <c r="A47" s="300">
        <v>37</v>
      </c>
      <c r="B47" s="300" t="s">
        <v>128</v>
      </c>
      <c r="C47" s="322" t="s">
        <v>129</v>
      </c>
      <c r="D47" s="303" t="str">
        <f t="shared" si="4"/>
        <v>พระนครศรีอยุธยา</v>
      </c>
      <c r="E47" s="264" t="s">
        <v>110</v>
      </c>
      <c r="F47" s="304">
        <v>12264.769999999999</v>
      </c>
      <c r="G47" s="304">
        <v>13714.81502523629</v>
      </c>
      <c r="H47" s="304">
        <v>16311.2692789514</v>
      </c>
      <c r="I47" s="305">
        <v>17112.960882646446</v>
      </c>
      <c r="J47" s="306">
        <f t="shared" si="56"/>
        <v>0.1182284727097444</v>
      </c>
      <c r="K47" s="306">
        <f t="shared" si="56"/>
        <v>0.18931748251343086</v>
      </c>
      <c r="L47" s="306">
        <f t="shared" si="56"/>
        <v>4.9149553599092094E-2</v>
      </c>
      <c r="M47" s="307">
        <f t="shared" si="1"/>
        <v>0.11889850294075581</v>
      </c>
      <c r="N47" s="306">
        <f t="shared" si="2"/>
        <v>0.1</v>
      </c>
      <c r="O47" s="305">
        <v>0</v>
      </c>
      <c r="P47" s="305">
        <v>0</v>
      </c>
      <c r="Q47" s="305">
        <v>0</v>
      </c>
      <c r="R47" s="305">
        <v>0</v>
      </c>
      <c r="S47" s="305"/>
      <c r="T47" s="306">
        <f t="shared" si="3"/>
        <v>0.1</v>
      </c>
      <c r="U47" s="366">
        <f>รายได้ที่เกิดขึ้นในจังหวัด!U47</f>
        <v>2562.09</v>
      </c>
      <c r="V47" s="366">
        <f>รายได้ที่เกิดขึ้นในจังหวัด!V47</f>
        <v>1150.55</v>
      </c>
      <c r="W47" s="366">
        <f t="shared" si="5"/>
        <v>1422.164890963249</v>
      </c>
      <c r="X47" s="366">
        <f t="shared" si="6"/>
        <v>3984.2548909632492</v>
      </c>
      <c r="Y47" s="366">
        <f>รายได้ที่เกิดขึ้นในจังหวัด!X47</f>
        <v>1821.74</v>
      </c>
      <c r="Z47" s="366">
        <f>รายได้ที่เกิดขึ้นในจังหวัด!Y47</f>
        <v>854.55000000000007</v>
      </c>
      <c r="AA47" s="366">
        <f t="shared" si="7"/>
        <v>1033.6843404434449</v>
      </c>
      <c r="AB47" s="366">
        <f t="shared" si="8"/>
        <v>2855.4243404434446</v>
      </c>
      <c r="AC47" s="366">
        <f>รายได้ที่เกิดขึ้นในจังหวัด!AA47</f>
        <v>2493.62</v>
      </c>
      <c r="AD47" s="366">
        <f>รายได้ที่เกิดขึ้นในจังหวัด!AB47</f>
        <v>1367.67</v>
      </c>
      <c r="AE47" s="366">
        <f t="shared" si="9"/>
        <v>1607.246731702676</v>
      </c>
      <c r="AF47" s="366">
        <f t="shared" si="10"/>
        <v>4100.8667317026757</v>
      </c>
      <c r="AG47" s="366">
        <f>รายได้ที่เกิดขึ้นในจังหวัด!AD47</f>
        <v>1768.6100000000001</v>
      </c>
      <c r="AH47" s="366">
        <f>รายได้ที่เกิดขึ้นในจังหวัด!AE47</f>
        <v>914.71</v>
      </c>
      <c r="AI47" s="366">
        <f t="shared" si="11"/>
        <v>1513.6927112727024</v>
      </c>
      <c r="AJ47" s="366">
        <f t="shared" si="12"/>
        <v>3282.3027112727023</v>
      </c>
      <c r="AK47" s="366">
        <f t="shared" si="13"/>
        <v>14222.848674382072</v>
      </c>
      <c r="AL47" s="367"/>
      <c r="AM47" s="310">
        <f>VLOOKUP(D47,[2]รายได้!$B$6:$Y$83,21,FALSE)</f>
        <v>2929.1</v>
      </c>
      <c r="AN47" s="310">
        <f>VLOOKUP(D47,[2]รายได้!$B$6:$Y$83,24,FALSE)</f>
        <v>1296.6599999999999</v>
      </c>
      <c r="AO47" s="310">
        <f t="shared" si="14"/>
        <v>1636.1347127301794</v>
      </c>
      <c r="AP47" s="310">
        <f t="shared" si="15"/>
        <v>4565.2347127301791</v>
      </c>
      <c r="AQ47" s="309">
        <f>VLOOKUP(D47,[3]Revenue_59!$A$4:$C$85,3,FALSE)</f>
        <v>1902.07</v>
      </c>
      <c r="AR47" s="309">
        <f>VLOOKUP(D47,[3]Revenue_59!$A$4:$F$86,6,FALSE)</f>
        <v>883.32999999999993</v>
      </c>
      <c r="AS47" s="309">
        <f t="shared" si="16"/>
        <v>1162.204646889156</v>
      </c>
      <c r="AT47" s="309">
        <f t="shared" si="17"/>
        <v>3064.274646889156</v>
      </c>
      <c r="AU47" s="310">
        <f>VLOOKUP(D47,[3]Revenue_59!$A$4:$L$86,9,FALSE)</f>
        <v>2739.4800000000005</v>
      </c>
      <c r="AV47" s="310">
        <f>VLOOKUP(D47,[3]Revenue_59!$A$4:$L$86,12,FALSE)</f>
        <v>1501.2299999999998</v>
      </c>
      <c r="AW47" s="310">
        <f t="shared" si="18"/>
        <v>2140.1469460982939</v>
      </c>
      <c r="AX47" s="310">
        <f t="shared" si="19"/>
        <v>4879.6269460982949</v>
      </c>
      <c r="AY47" s="309">
        <f>VLOOKUP(D47,[3]Revenue_59!$A$4:$R$86,15,FALSE)</f>
        <v>2074.7000000000003</v>
      </c>
      <c r="AZ47" s="309">
        <f>VLOOKUP(D47,[3]Revenue_59!$A$4:$R$86,18,FALSE)</f>
        <v>1033.1999999999998</v>
      </c>
      <c r="BA47" s="309">
        <f t="shared" si="20"/>
        <v>1818.6981616726951</v>
      </c>
      <c r="BB47" s="309">
        <f t="shared" si="21"/>
        <v>3893.3981616726951</v>
      </c>
      <c r="BC47" s="368">
        <f t="shared" si="22"/>
        <v>16402.534467390324</v>
      </c>
      <c r="BD47" s="369">
        <f t="shared" si="23"/>
        <v>15.325240694814257</v>
      </c>
      <c r="BE47" s="370">
        <f>VLOOKUP(D47,[3]Revenue_59!$A$4:$X$85,21,FALSE)</f>
        <v>3035.8599999999997</v>
      </c>
      <c r="BF47" s="370">
        <f>VLOOKUP(D47,[3]Revenue_59!$A$4:$X$85,24,FALSE)</f>
        <v>1315.3</v>
      </c>
      <c r="BG47" s="371">
        <f t="shared" si="24"/>
        <v>1553.8741861518631</v>
      </c>
      <c r="BH47" s="370">
        <f t="shared" si="25"/>
        <v>4589.7341861518626</v>
      </c>
      <c r="BI47" s="372">
        <f>VLOOKUP(D47,[3]Revenue_59!$A$4:$F$86,2,FALSE)</f>
        <v>2013.7599999999998</v>
      </c>
      <c r="BJ47" s="372">
        <f>VLOOKUP(D47,[3]Revenue_59!$A$4:$F$86,5,FALSE)</f>
        <v>916.82</v>
      </c>
      <c r="BK47" s="373">
        <f t="shared" si="26"/>
        <v>1141.1137536682972</v>
      </c>
      <c r="BL47" s="372">
        <f t="shared" si="27"/>
        <v>3154.873753668297</v>
      </c>
      <c r="BM47" s="370">
        <f>VLOOKUP(D47,[3]Revenue_59!$A$4:$K$85,8,FALSE)</f>
        <v>2921.7599999999993</v>
      </c>
      <c r="BN47" s="370">
        <f>VLOOKUP(D47,[3]Revenue_59!$A$4:$K$85,11,FALSE)</f>
        <v>1561.4200000000003</v>
      </c>
      <c r="BO47" s="371">
        <f t="shared" si="28"/>
        <v>1993.9009460260077</v>
      </c>
      <c r="BP47" s="370">
        <f t="shared" si="29"/>
        <v>4915.660946026007</v>
      </c>
      <c r="BQ47" s="372">
        <f>VLOOKUP(D47,[3]Revenue_59!$A$4:$Q$85,14,FALSE)</f>
        <v>2231.7400000000002</v>
      </c>
      <c r="BR47" s="372">
        <f>VLOOKUP(D47,[3]Revenue_59!$A$4:$Q$85,17,FALSE)</f>
        <v>1108.8300000000002</v>
      </c>
      <c r="BS47" s="373">
        <f t="shared" si="30"/>
        <v>1820.6615692488122</v>
      </c>
      <c r="BT47" s="372">
        <f t="shared" si="31"/>
        <v>4052.4015692488124</v>
      </c>
      <c r="BU47" s="316">
        <f t="shared" si="32"/>
        <v>16712.67045509498</v>
      </c>
      <c r="BV47" s="317">
        <f t="shared" si="33"/>
        <v>1.8907808931676606</v>
      </c>
      <c r="BW47" s="374">
        <f>VLOOKUP(D47,[4]รายได้ผู้เยียมเยือนชาวไทย!$C$6:$G$82,3,FALSE)</f>
        <v>3212.25</v>
      </c>
      <c r="BX47" s="374">
        <f>VLOOKUP(D47,[4]รายได้ผู้เยียมเยือนชาวต่างชาติ!$C$6:$G$82,3,FALSE)</f>
        <v>1343.1100000000004</v>
      </c>
      <c r="BY47" s="375">
        <f t="shared" si="34"/>
        <v>1481.8936120407079</v>
      </c>
      <c r="BZ47" s="374">
        <f t="shared" si="35"/>
        <v>4694.1436120407079</v>
      </c>
      <c r="CA47" s="376">
        <f>VLOOKUP(D47,[4]รายได้ผู้เยียมเยือนชาวไทย!$C$6:$N$82,6,FALSE)</f>
        <v>791.29</v>
      </c>
      <c r="CB47" s="376">
        <f>VLOOKUP(D47,[4]รายได้ผู้เยียมเยือนชาวต่างชาติ!$C$6:$N$82,6,FALSE)</f>
        <v>344.1</v>
      </c>
      <c r="CC47" s="377">
        <f t="shared" si="36"/>
        <v>485.60631005671792</v>
      </c>
      <c r="CD47" s="376">
        <f t="shared" si="37"/>
        <v>1276.896310056718</v>
      </c>
      <c r="CE47" s="374">
        <f>VLOOKUP(D47,[4]รายได้ผู้เยียมเยือนชาวไทย!$C$6:$N$82,7,FALSE)</f>
        <v>660.86</v>
      </c>
      <c r="CF47" s="374">
        <f>VLOOKUP(D47,[4]รายได้ผู้เยียมเยือนชาวต่างชาติ!$C$6:$N$82,7,FALSE)</f>
        <v>348.85</v>
      </c>
      <c r="CG47" s="375">
        <f t="shared" si="38"/>
        <v>501.33545697347148</v>
      </c>
      <c r="CH47" s="374">
        <f t="shared" si="39"/>
        <v>1162.1954569734714</v>
      </c>
      <c r="CI47" s="376">
        <f>VLOOKUP(D47,[4]รายได้ผู้เยียมเยือนชาวไทย!$C$6:$N$82,8,FALSE)</f>
        <v>716.34</v>
      </c>
      <c r="CJ47" s="376">
        <f>VLOOKUP(D47,[4]รายได้ผู้เยียมเยือนชาวต่างชาติ!$C$6:$N$82,8,FALSE)</f>
        <v>288.75</v>
      </c>
      <c r="CK47" s="377">
        <f t="shared" si="40"/>
        <v>372.41303605457523</v>
      </c>
      <c r="CL47" s="376">
        <f t="shared" si="41"/>
        <v>1088.7530360545752</v>
      </c>
      <c r="CM47" s="374">
        <f>VLOOKUP(D47,[4]รายได้ผู้เยียมเยือนชาวไทย!$C$6:$N$82,9,FALSE)</f>
        <v>1123.33</v>
      </c>
      <c r="CN47" s="374">
        <f>VLOOKUP(D47,[4]รายได้ผู้เยียมเยือนชาวต่างชาติ!$C$6:$N$82,9,FALSE)</f>
        <v>571.46</v>
      </c>
      <c r="CO47" s="375">
        <f t="shared" si="42"/>
        <v>654.36307757802001</v>
      </c>
      <c r="CP47" s="374">
        <f t="shared" si="43"/>
        <v>1777.6930775780199</v>
      </c>
      <c r="CQ47" s="376">
        <f>VLOOKUP(D47,[4]รายได้ผู้เยียมเยือนชาวไทย!$C$6:$N$82,10,FALSE)</f>
        <v>1057.48</v>
      </c>
      <c r="CR47" s="376">
        <f>VLOOKUP(D47,[4]รายได้ผู้เยียมเยือนชาวต่างชาติ!$C$6:$N$82,10,FALSE)</f>
        <v>570.04</v>
      </c>
      <c r="CS47" s="377">
        <f t="shared" si="44"/>
        <v>672.72646052725906</v>
      </c>
      <c r="CT47" s="376">
        <f t="shared" si="45"/>
        <v>1730.206460527259</v>
      </c>
      <c r="CU47" s="374">
        <f>VLOOKUP(D47,[4]รายได้ผู้เยียมเยือนชาวไทย!$C$6:$N$82,11,FALSE)</f>
        <v>939.16</v>
      </c>
      <c r="CV47" s="374">
        <f>VLOOKUP(D47,[4]รายได้ผู้เยียมเยือนชาวต่างชาติ!$C$6:$N$82,11,FALSE)</f>
        <v>561.15</v>
      </c>
      <c r="CW47" s="375">
        <f t="shared" si="46"/>
        <v>679.63751984668693</v>
      </c>
      <c r="CX47" s="374">
        <f t="shared" si="47"/>
        <v>1618.797519846687</v>
      </c>
      <c r="CY47" s="376">
        <f>VLOOKUP(D47,[4]รายได้ผู้เยียมเยือนชาวไทย!$C$6:$N$82,12,FALSE)</f>
        <v>812</v>
      </c>
      <c r="CZ47" s="376">
        <f>VLOOKUP(D47,[4]รายได้ผู้เยียมเยือนชาวต่างชาติ!$C$6:$N$82,12,FALSE)</f>
        <v>410.25</v>
      </c>
      <c r="DA47" s="377">
        <f t="shared" si="48"/>
        <v>644.94153258432982</v>
      </c>
      <c r="DB47" s="376">
        <f t="shared" si="49"/>
        <v>1456.9415325843297</v>
      </c>
      <c r="DC47" s="374">
        <f>VLOOKUP(D47,รายได้ที่เกิดขึ้นในจังหวัด!D47:CI123,83,FALSE)</f>
        <v>840.54</v>
      </c>
      <c r="DD47" s="374">
        <f>VLOOKUP(D47,รายได้ที่เกิดขึ้นในจังหวัด!D47:CI123,84,FALSE)</f>
        <v>447.08</v>
      </c>
      <c r="DE47" s="375">
        <f t="shared" si="50"/>
        <v>729.24607259503739</v>
      </c>
      <c r="DF47" s="374">
        <f t="shared" si="51"/>
        <v>1569.7860725950372</v>
      </c>
      <c r="DG47" s="376">
        <f>VLOOKUP(D47,รายได้ที่เกิดขึ้นในจังหวัด!D47:CL123,86,FALSE)</f>
        <v>816.04</v>
      </c>
      <c r="DH47" s="376">
        <f>VLOOKUP(D47,รายได้ที่เกิดขึ้นในจังหวัด!D47:CL123,87,FALSE)</f>
        <v>364.12</v>
      </c>
      <c r="DI47" s="377">
        <f t="shared" si="52"/>
        <v>525.06231871881175</v>
      </c>
      <c r="DJ47" s="376">
        <f t="shared" si="53"/>
        <v>1341.1023187188116</v>
      </c>
      <c r="DK47" s="378">
        <f t="shared" si="54"/>
        <v>17716.515396975617</v>
      </c>
      <c r="DL47" s="379">
        <f t="shared" si="55"/>
        <v>6.0064903725461072</v>
      </c>
    </row>
    <row r="48" spans="1:116" ht="41.1" hidden="1" customHeight="1">
      <c r="A48" s="300">
        <v>38</v>
      </c>
      <c r="B48" s="300" t="s">
        <v>130</v>
      </c>
      <c r="C48" s="322" t="s">
        <v>131</v>
      </c>
      <c r="D48" s="303" t="str">
        <f t="shared" si="4"/>
        <v>พะเยา</v>
      </c>
      <c r="E48" s="264" t="s">
        <v>44</v>
      </c>
      <c r="F48" s="304">
        <v>976.99</v>
      </c>
      <c r="G48" s="304">
        <v>991.61052863401574</v>
      </c>
      <c r="H48" s="304">
        <v>1103.0936582583404</v>
      </c>
      <c r="I48" s="305">
        <v>1179.1812260200743</v>
      </c>
      <c r="J48" s="306">
        <f t="shared" si="56"/>
        <v>1.4964870299609747E-2</v>
      </c>
      <c r="K48" s="306">
        <f t="shared" si="56"/>
        <v>0.11242632707611247</v>
      </c>
      <c r="L48" s="306">
        <f t="shared" si="56"/>
        <v>6.897652542202766E-2</v>
      </c>
      <c r="M48" s="307">
        <f t="shared" si="1"/>
        <v>6.5455907599249963E-2</v>
      </c>
      <c r="N48" s="306">
        <f t="shared" si="2"/>
        <v>6.5455907599249963E-2</v>
      </c>
      <c r="O48" s="305">
        <v>0</v>
      </c>
      <c r="P48" s="305">
        <v>0</v>
      </c>
      <c r="Q48" s="305">
        <v>0</v>
      </c>
      <c r="R48" s="305">
        <v>0</v>
      </c>
      <c r="S48" s="305"/>
      <c r="T48" s="306">
        <f t="shared" si="3"/>
        <v>6.5455907599249963E-2</v>
      </c>
      <c r="U48" s="366">
        <f>รายได้ที่เกิดขึ้นในจังหวัด!U48</f>
        <v>327.58999999999997</v>
      </c>
      <c r="V48" s="366">
        <f>รายได้ที่เกิดขึ้นในจังหวัด!V48</f>
        <v>14.030000000000001</v>
      </c>
      <c r="W48" s="366">
        <f t="shared" si="5"/>
        <v>17.342117613501703</v>
      </c>
      <c r="X48" s="366">
        <f t="shared" si="6"/>
        <v>344.9321176135017</v>
      </c>
      <c r="Y48" s="366">
        <f>รายได้ที่เกิดขึ้นในจังหวัด!X48</f>
        <v>234.22</v>
      </c>
      <c r="Z48" s="366">
        <f>รายได้ที่เกิดขึ้นในจังหวัด!Y48</f>
        <v>8.15</v>
      </c>
      <c r="AA48" s="366">
        <f t="shared" si="7"/>
        <v>9.8584370424364565</v>
      </c>
      <c r="AB48" s="366">
        <f t="shared" si="8"/>
        <v>244.07843704243646</v>
      </c>
      <c r="AC48" s="366">
        <f>รายได้ที่เกิดขึ้นในจังหวัด!AA48</f>
        <v>154.42999999999998</v>
      </c>
      <c r="AD48" s="366">
        <f>รายได้ที่เกิดขึ้นในจังหวัด!AB48</f>
        <v>3.8400000000000003</v>
      </c>
      <c r="AE48" s="366">
        <f t="shared" si="9"/>
        <v>4.5126583530663646</v>
      </c>
      <c r="AF48" s="366">
        <f t="shared" si="10"/>
        <v>158.94265835306635</v>
      </c>
      <c r="AG48" s="366">
        <f>รายได้ที่เกิดขึ้นในจังหวัด!AD48</f>
        <v>263.68999999999994</v>
      </c>
      <c r="AH48" s="366">
        <f>รายได้ที่เกิดขึ้นในจังหวัด!AE48</f>
        <v>3.9399999999999995</v>
      </c>
      <c r="AI48" s="366">
        <f t="shared" si="11"/>
        <v>6.5200438198056716</v>
      </c>
      <c r="AJ48" s="366">
        <f t="shared" si="12"/>
        <v>270.21004381980561</v>
      </c>
      <c r="AK48" s="366">
        <f t="shared" si="13"/>
        <v>1018.1632568288102</v>
      </c>
      <c r="AL48" s="367"/>
      <c r="AM48" s="310">
        <f>VLOOKUP(D48,[2]รายได้!$B$6:$Y$83,21,FALSE)</f>
        <v>336.55</v>
      </c>
      <c r="AN48" s="310">
        <f>VLOOKUP(D48,[2]รายได้!$B$6:$Y$83,24,FALSE)</f>
        <v>14.09</v>
      </c>
      <c r="AO48" s="310">
        <f t="shared" si="14"/>
        <v>17.778861152783481</v>
      </c>
      <c r="AP48" s="310">
        <f t="shared" si="15"/>
        <v>354.32886115278347</v>
      </c>
      <c r="AQ48" s="309">
        <f>VLOOKUP(D48,[3]Revenue_59!$A$4:$C$85,3,FALSE)</f>
        <v>281.45999999999998</v>
      </c>
      <c r="AR48" s="309">
        <f>VLOOKUP(D48,[3]Revenue_59!$A$4:$F$86,6,FALSE)</f>
        <v>9.0200000000000014</v>
      </c>
      <c r="AS48" s="309">
        <f t="shared" si="16"/>
        <v>11.867689215740651</v>
      </c>
      <c r="AT48" s="309">
        <f t="shared" si="17"/>
        <v>293.32768921574063</v>
      </c>
      <c r="AU48" s="310">
        <f>VLOOKUP(D48,[3]Revenue_59!$A$4:$L$86,9,FALSE)</f>
        <v>159.19</v>
      </c>
      <c r="AV48" s="310">
        <f>VLOOKUP(D48,[3]Revenue_59!$A$4:$L$86,12,FALSE)</f>
        <v>3.91</v>
      </c>
      <c r="AW48" s="310">
        <f t="shared" si="18"/>
        <v>5.5740789614145267</v>
      </c>
      <c r="AX48" s="310">
        <f t="shared" si="19"/>
        <v>164.76407896141453</v>
      </c>
      <c r="AY48" s="309">
        <f>VLOOKUP(D48,[3]Revenue_59!$A$4:$R$86,15,FALSE)</f>
        <v>281.51</v>
      </c>
      <c r="AZ48" s="309">
        <f>VLOOKUP(D48,[3]Revenue_59!$A$4:$R$86,18,FALSE)</f>
        <v>4.37</v>
      </c>
      <c r="BA48" s="309">
        <f t="shared" si="20"/>
        <v>7.6923257515579548</v>
      </c>
      <c r="BB48" s="309">
        <f t="shared" si="21"/>
        <v>289.20232575155796</v>
      </c>
      <c r="BC48" s="368">
        <f t="shared" si="22"/>
        <v>1101.6229550814965</v>
      </c>
      <c r="BD48" s="369">
        <f t="shared" si="23"/>
        <v>8.1970840818427657</v>
      </c>
      <c r="BE48" s="370">
        <f>VLOOKUP(D48,[3]Revenue_59!$A$4:$X$85,21,FALSE)</f>
        <v>360.45000000000005</v>
      </c>
      <c r="BF48" s="370">
        <f>VLOOKUP(D48,[3]Revenue_59!$A$4:$X$85,24,FALSE)</f>
        <v>14.919999999999998</v>
      </c>
      <c r="BG48" s="371">
        <f t="shared" si="24"/>
        <v>17.626247135547629</v>
      </c>
      <c r="BH48" s="370">
        <f t="shared" si="25"/>
        <v>378.07624713554765</v>
      </c>
      <c r="BI48" s="372">
        <f>VLOOKUP(D48,[3]Revenue_59!$A$4:$F$86,2,FALSE)</f>
        <v>297.58</v>
      </c>
      <c r="BJ48" s="372">
        <f>VLOOKUP(D48,[3]Revenue_59!$A$4:$F$86,5,FALSE)</f>
        <v>9.59</v>
      </c>
      <c r="BK48" s="373">
        <f t="shared" si="26"/>
        <v>11.936128026961637</v>
      </c>
      <c r="BL48" s="372">
        <f t="shared" si="27"/>
        <v>309.51612802696161</v>
      </c>
      <c r="BM48" s="370">
        <f>VLOOKUP(D48,[3]Revenue_59!$A$4:$K$85,8,FALSE)</f>
        <v>170.42</v>
      </c>
      <c r="BN48" s="370">
        <f>VLOOKUP(D48,[3]Revenue_59!$A$4:$K$85,11,FALSE)</f>
        <v>4.33</v>
      </c>
      <c r="BO48" s="371">
        <f t="shared" si="28"/>
        <v>5.5293201677272039</v>
      </c>
      <c r="BP48" s="370">
        <f t="shared" si="29"/>
        <v>175.94932016772719</v>
      </c>
      <c r="BQ48" s="372">
        <f>VLOOKUP(D48,[3]Revenue_59!$A$4:$Q$85,14,FALSE)</f>
        <v>302.58</v>
      </c>
      <c r="BR48" s="372">
        <f>VLOOKUP(D48,[3]Revenue_59!$A$4:$Q$85,17,FALSE)</f>
        <v>4.75</v>
      </c>
      <c r="BS48" s="373">
        <f t="shared" si="30"/>
        <v>7.7993402540802981</v>
      </c>
      <c r="BT48" s="372">
        <f t="shared" si="31"/>
        <v>310.37934025408026</v>
      </c>
      <c r="BU48" s="316">
        <f t="shared" si="32"/>
        <v>1173.9210355843168</v>
      </c>
      <c r="BV48" s="317">
        <f t="shared" si="33"/>
        <v>6.5628698248641522</v>
      </c>
      <c r="BW48" s="374">
        <f>VLOOKUP(D48,[4]รายได้ผู้เยียมเยือนชาวไทย!$C$6:$G$82,3,FALSE)</f>
        <v>389.72999999999996</v>
      </c>
      <c r="BX48" s="374">
        <f>VLOOKUP(D48,[4]รายได้ผู้เยียมเยือนชาวต่างชาติ!$C$6:$G$82,3,FALSE)</f>
        <v>16.34</v>
      </c>
      <c r="BY48" s="375">
        <f t="shared" si="34"/>
        <v>18.028412878129984</v>
      </c>
      <c r="BZ48" s="374">
        <f t="shared" si="35"/>
        <v>407.75841287812995</v>
      </c>
      <c r="CA48" s="376">
        <f>VLOOKUP(D48,[4]รายได้ผู้เยียมเยือนชาวไทย!$C$6:$N$82,6,FALSE)</f>
        <v>118.41</v>
      </c>
      <c r="CB48" s="376">
        <f>VLOOKUP(D48,[4]รายได้ผู้เยียมเยือนชาวต่างชาติ!$C$6:$N$82,6,FALSE)</f>
        <v>3.86</v>
      </c>
      <c r="CC48" s="377">
        <f t="shared" si="36"/>
        <v>5.4473709875586493</v>
      </c>
      <c r="CD48" s="376">
        <f t="shared" si="37"/>
        <v>123.85737098755865</v>
      </c>
      <c r="CE48" s="374">
        <f>VLOOKUP(D48,[4]รายได้ผู้เยียมเยือนชาวไทย!$C$6:$N$82,7,FALSE)</f>
        <v>96.98</v>
      </c>
      <c r="CF48" s="374">
        <f>VLOOKUP(D48,[4]รายได้ผู้เยียมเยือนชาวต่างชาติ!$C$6:$N$82,7,FALSE)</f>
        <v>2.59</v>
      </c>
      <c r="CG48" s="375">
        <f t="shared" si="38"/>
        <v>3.7221121787624796</v>
      </c>
      <c r="CH48" s="374">
        <f t="shared" si="39"/>
        <v>100.70211217876249</v>
      </c>
      <c r="CI48" s="376">
        <f>VLOOKUP(D48,[4]รายได้ผู้เยียมเยือนชาวไทย!$C$6:$N$82,8,FALSE)</f>
        <v>96.1</v>
      </c>
      <c r="CJ48" s="376">
        <f>VLOOKUP(D48,[4]รายได้ผู้เยียมเยือนชาวต่างชาติ!$C$6:$N$82,8,FALSE)</f>
        <v>3.54</v>
      </c>
      <c r="CK48" s="377">
        <f t="shared" si="40"/>
        <v>4.5656870913703766</v>
      </c>
      <c r="CL48" s="376">
        <f t="shared" si="41"/>
        <v>100.66568709137037</v>
      </c>
      <c r="CM48" s="374">
        <f>VLOOKUP(D48,[4]รายได้ผู้เยียมเยือนชาวไทย!$C$6:$N$82,9,FALSE)</f>
        <v>68.47</v>
      </c>
      <c r="CN48" s="374">
        <f>VLOOKUP(D48,[4]รายได้ผู้เยียมเยือนชาวต่างชาติ!$C$6:$N$82,9,FALSE)</f>
        <v>1.91</v>
      </c>
      <c r="CO48" s="375">
        <f t="shared" si="42"/>
        <v>2.1870882969481995</v>
      </c>
      <c r="CP48" s="374">
        <f t="shared" si="43"/>
        <v>70.657088296948203</v>
      </c>
      <c r="CQ48" s="376">
        <f>VLOOKUP(D48,[4]รายได้ผู้เยียมเยือนชาวไทย!$C$6:$N$82,10,FALSE)</f>
        <v>55.6</v>
      </c>
      <c r="CR48" s="376">
        <f>VLOOKUP(D48,[4]รายได้ผู้เยียมเยือนชาวต่างชาติ!$C$6:$N$82,10,FALSE)</f>
        <v>1.31</v>
      </c>
      <c r="CS48" s="377">
        <f t="shared" si="44"/>
        <v>1.5459821473768673</v>
      </c>
      <c r="CT48" s="376">
        <f t="shared" si="45"/>
        <v>57.14598214737687</v>
      </c>
      <c r="CU48" s="374">
        <f>VLOOKUP(D48,[4]รายได้ผู้เยียมเยือนชาวไทย!$C$6:$N$82,11,FALSE)</f>
        <v>57.45</v>
      </c>
      <c r="CV48" s="374">
        <f>VLOOKUP(D48,[4]รายได้ผู้เยียมเยือนชาวต่างชาติ!$C$6:$N$82,11,FALSE)</f>
        <v>1.35</v>
      </c>
      <c r="CW48" s="375">
        <f t="shared" si="46"/>
        <v>1.6350541776584289</v>
      </c>
      <c r="CX48" s="374">
        <f t="shared" si="47"/>
        <v>59.085054177658435</v>
      </c>
      <c r="CY48" s="376">
        <f>VLOOKUP(D48,[4]รายได้ผู้เยียมเยือนชาวไทย!$C$6:$N$82,12,FALSE)</f>
        <v>108.75</v>
      </c>
      <c r="CZ48" s="376">
        <f>VLOOKUP(D48,[4]รายได้ผู้เยียมเยือนชาวต่างชาติ!$C$6:$N$82,12,FALSE)</f>
        <v>1.9</v>
      </c>
      <c r="DA48" s="377">
        <f t="shared" si="48"/>
        <v>2.9869321435959213</v>
      </c>
      <c r="DB48" s="376">
        <f t="shared" si="49"/>
        <v>111.73693214359592</v>
      </c>
      <c r="DC48" s="374">
        <f>VLOOKUP(D48,รายได้ที่เกิดขึ้นในจังหวัด!D48:CI124,83,FALSE)</f>
        <v>108.86</v>
      </c>
      <c r="DD48" s="374">
        <f>VLOOKUP(D48,รายได้ที่เกิดขึ้นในจังหวัด!D48:CI124,84,FALSE)</f>
        <v>1.34</v>
      </c>
      <c r="DE48" s="375">
        <f t="shared" si="50"/>
        <v>2.1857156152754542</v>
      </c>
      <c r="DF48" s="374">
        <f t="shared" si="51"/>
        <v>111.04571561527545</v>
      </c>
      <c r="DG48" s="376">
        <f>VLOOKUP(D48,รายได้ที่เกิดขึ้นในจังหวัด!D48:CL124,86,FALSE)</f>
        <v>102.69</v>
      </c>
      <c r="DH48" s="376">
        <f>VLOOKUP(D48,รายได้ที่เกิดขึ้นในจังหวัด!D48:CL124,87,FALSE)</f>
        <v>1.79</v>
      </c>
      <c r="DI48" s="377">
        <f t="shared" si="52"/>
        <v>2.5811862861327941</v>
      </c>
      <c r="DJ48" s="376">
        <f t="shared" si="53"/>
        <v>105.27118628613279</v>
      </c>
      <c r="DK48" s="378">
        <f t="shared" si="54"/>
        <v>1247.9255418028092</v>
      </c>
      <c r="DL48" s="379">
        <f t="shared" si="55"/>
        <v>6.3040446482549708</v>
      </c>
    </row>
    <row r="49" spans="1:116" ht="41.1" hidden="1" customHeight="1">
      <c r="A49" s="300">
        <v>39</v>
      </c>
      <c r="B49" s="300" t="s">
        <v>132</v>
      </c>
      <c r="C49" s="322" t="s">
        <v>133</v>
      </c>
      <c r="D49" s="303" t="str">
        <f t="shared" si="4"/>
        <v>พังงา</v>
      </c>
      <c r="E49" s="264" t="s">
        <v>60</v>
      </c>
      <c r="F49" s="304">
        <v>13500.090000000002</v>
      </c>
      <c r="G49" s="304">
        <v>20685.117581502509</v>
      </c>
      <c r="H49" s="304">
        <v>48779.668007561784</v>
      </c>
      <c r="I49" s="305">
        <v>55042.428567569696</v>
      </c>
      <c r="J49" s="306">
        <f t="shared" si="56"/>
        <v>0.5322207171583675</v>
      </c>
      <c r="K49" s="306">
        <f t="shared" si="56"/>
        <v>1.3582011470499249</v>
      </c>
      <c r="L49" s="306">
        <f t="shared" si="56"/>
        <v>0.12838874916157822</v>
      </c>
      <c r="M49" s="307">
        <f t="shared" si="1"/>
        <v>0.67293687112329026</v>
      </c>
      <c r="N49" s="306">
        <f t="shared" si="2"/>
        <v>0.1</v>
      </c>
      <c r="O49" s="306">
        <v>1.4999999999999999E-2</v>
      </c>
      <c r="P49" s="305">
        <v>0</v>
      </c>
      <c r="Q49" s="305">
        <v>0</v>
      </c>
      <c r="R49" s="305">
        <v>0</v>
      </c>
      <c r="S49" s="305"/>
      <c r="T49" s="306">
        <f t="shared" si="3"/>
        <v>0.115</v>
      </c>
      <c r="U49" s="366">
        <f>รายได้ที่เกิดขึ้นในจังหวัด!U49</f>
        <v>688.63</v>
      </c>
      <c r="V49" s="366">
        <f>รายได้ที่เกิดขึ้นในจังหวัด!V49</f>
        <v>4569.49</v>
      </c>
      <c r="W49" s="366">
        <f t="shared" si="5"/>
        <v>5648.2275847270057</v>
      </c>
      <c r="X49" s="366">
        <f t="shared" si="6"/>
        <v>6336.8575847270058</v>
      </c>
      <c r="Y49" s="366">
        <f>รายได้ที่เกิดขึ้นในจังหวัด!X49</f>
        <v>1561.4099999999999</v>
      </c>
      <c r="Z49" s="366">
        <f>รายได้ที่เกิดขึ้นในจังหวัด!Y49</f>
        <v>8158.01</v>
      </c>
      <c r="AA49" s="366">
        <f t="shared" si="7"/>
        <v>9868.1261320941157</v>
      </c>
      <c r="AB49" s="366">
        <f t="shared" si="8"/>
        <v>11429.536132094116</v>
      </c>
      <c r="AC49" s="366">
        <f>รายได้ที่เกิดขึ้นในจังหวัด!AA49</f>
        <v>949.79000000000019</v>
      </c>
      <c r="AD49" s="366">
        <f>รายได้ที่เกิดขึ้นในจังหวัด!AB49</f>
        <v>4572.3999999999996</v>
      </c>
      <c r="AE49" s="366">
        <f t="shared" si="9"/>
        <v>5373.3539201980839</v>
      </c>
      <c r="AF49" s="366">
        <f t="shared" si="10"/>
        <v>6323.1439201980838</v>
      </c>
      <c r="AG49" s="366">
        <f>รายได้ที่เกิดขึ้นในจังหวัด!AD49</f>
        <v>480.06000000000006</v>
      </c>
      <c r="AH49" s="366">
        <f>รายได้ที่เกิดขึ้นในจังหวัด!AE49</f>
        <v>3546.8299999999995</v>
      </c>
      <c r="AI49" s="366">
        <f t="shared" si="11"/>
        <v>5869.4129495942516</v>
      </c>
      <c r="AJ49" s="366">
        <f t="shared" si="12"/>
        <v>6349.472949594252</v>
      </c>
      <c r="AK49" s="366">
        <f t="shared" si="13"/>
        <v>30439.010586613455</v>
      </c>
      <c r="AL49" s="367"/>
      <c r="AM49" s="310">
        <f>VLOOKUP(D49,[2]รายได้!$B$6:$Y$83,21,FALSE)</f>
        <v>1073.9799999999998</v>
      </c>
      <c r="AN49" s="310">
        <f>VLOOKUP(D49,[2]รายได้!$B$6:$Y$83,24,FALSE)</f>
        <v>8987.32</v>
      </c>
      <c r="AO49" s="310">
        <f t="shared" si="14"/>
        <v>11340.263620697944</v>
      </c>
      <c r="AP49" s="310">
        <f t="shared" si="15"/>
        <v>12414.243620697944</v>
      </c>
      <c r="AQ49" s="309">
        <f>VLOOKUP(D49,[3]Revenue_59!$A$4:$C$85,3,FALSE)</f>
        <v>1771.1600000000003</v>
      </c>
      <c r="AR49" s="309">
        <f>VLOOKUP(D49,[3]Revenue_59!$A$4:$F$86,6,FALSE)</f>
        <v>10986.96</v>
      </c>
      <c r="AS49" s="309">
        <f t="shared" si="16"/>
        <v>14455.634889775374</v>
      </c>
      <c r="AT49" s="309">
        <f t="shared" si="17"/>
        <v>16226.794889775374</v>
      </c>
      <c r="AU49" s="310">
        <f>VLOOKUP(D49,[3]Revenue_59!$A$4:$L$86,9,FALSE)</f>
        <v>1155.4000000000001</v>
      </c>
      <c r="AV49" s="310">
        <f>VLOOKUP(D49,[3]Revenue_59!$A$4:$L$86,12,FALSE)</f>
        <v>6442.74</v>
      </c>
      <c r="AW49" s="310">
        <f t="shared" si="18"/>
        <v>9184.7420685073739</v>
      </c>
      <c r="AX49" s="310">
        <f t="shared" si="19"/>
        <v>10340.142068507374</v>
      </c>
      <c r="AY49" s="309">
        <f>VLOOKUP(D49,[3]Revenue_59!$A$4:$R$86,15,FALSE)</f>
        <v>538.07999999999993</v>
      </c>
      <c r="AZ49" s="309">
        <f>VLOOKUP(D49,[3]Revenue_59!$A$4:$R$86,18,FALSE)</f>
        <v>4872.12</v>
      </c>
      <c r="BA49" s="309">
        <f t="shared" si="20"/>
        <v>8576.1863022152265</v>
      </c>
      <c r="BB49" s="309">
        <f t="shared" si="21"/>
        <v>9114.2663022152265</v>
      </c>
      <c r="BC49" s="368">
        <f t="shared" si="22"/>
        <v>48095.446881195916</v>
      </c>
      <c r="BD49" s="369">
        <f t="shared" si="23"/>
        <v>58.005946823867703</v>
      </c>
      <c r="BE49" s="370">
        <f>VLOOKUP(D49,[3]Revenue_59!$A$4:$X$85,21,FALSE)</f>
        <v>1294.76</v>
      </c>
      <c r="BF49" s="370">
        <f>VLOOKUP(D49,[3]Revenue_59!$A$4:$X$85,24,FALSE)</f>
        <v>10153.530000000001</v>
      </c>
      <c r="BG49" s="371">
        <f t="shared" si="24"/>
        <v>11995.21642615261</v>
      </c>
      <c r="BH49" s="370">
        <f t="shared" si="25"/>
        <v>13289.976426152611</v>
      </c>
      <c r="BI49" s="372">
        <f>VLOOKUP(D49,[3]Revenue_59!$A$4:$F$86,2,FALSE)</f>
        <v>1906.8700000000001</v>
      </c>
      <c r="BJ49" s="372">
        <f>VLOOKUP(D49,[3]Revenue_59!$A$4:$F$86,5,FALSE)</f>
        <v>12717.75</v>
      </c>
      <c r="BK49" s="373">
        <f t="shared" si="26"/>
        <v>15829.060710624752</v>
      </c>
      <c r="BL49" s="372">
        <f t="shared" si="27"/>
        <v>17735.930710624751</v>
      </c>
      <c r="BM49" s="370">
        <f>VLOOKUP(D49,[3]Revenue_59!$A$4:$K$85,8,FALSE)</f>
        <v>1278.77</v>
      </c>
      <c r="BN49" s="370">
        <f>VLOOKUP(D49,[3]Revenue_59!$A$4:$K$85,11,FALSE)</f>
        <v>7411.9</v>
      </c>
      <c r="BO49" s="371">
        <f t="shared" si="28"/>
        <v>9464.8425291402455</v>
      </c>
      <c r="BP49" s="370">
        <f t="shared" si="29"/>
        <v>10743.612529140246</v>
      </c>
      <c r="BQ49" s="372">
        <f>VLOOKUP(D49,[3]Revenue_59!$A$4:$Q$85,14,FALSE)</f>
        <v>598.57999999999993</v>
      </c>
      <c r="BR49" s="372">
        <f>VLOOKUP(D49,[3]Revenue_59!$A$4:$Q$85,17,FALSE)</f>
        <v>5695.31</v>
      </c>
      <c r="BS49" s="373">
        <f t="shared" si="30"/>
        <v>9351.5074826244345</v>
      </c>
      <c r="BT49" s="372">
        <f t="shared" si="31"/>
        <v>9950.0874826244344</v>
      </c>
      <c r="BU49" s="316">
        <f t="shared" si="32"/>
        <v>51719.60714854204</v>
      </c>
      <c r="BV49" s="317">
        <f t="shared" si="33"/>
        <v>7.5353500224219303</v>
      </c>
      <c r="BW49" s="374">
        <f>VLOOKUP(D49,[4]รายได้ผู้เยียมเยือนชาวไทย!$C$6:$G$82,3,FALSE)</f>
        <v>1403.39</v>
      </c>
      <c r="BX49" s="374">
        <f>VLOOKUP(D49,[4]รายได้ผู้เยียมเยือนชาวต่างชาติ!$C$6:$G$82,3,FALSE)</f>
        <v>11606.92</v>
      </c>
      <c r="BY49" s="375">
        <f t="shared" si="34"/>
        <v>12806.263525301378</v>
      </c>
      <c r="BZ49" s="374">
        <f t="shared" si="35"/>
        <v>14209.653525301377</v>
      </c>
      <c r="CA49" s="376">
        <f>VLOOKUP(D49,[4]รายได้ผู้เยียมเยือนชาวไทย!$C$6:$N$82,6,FALSE)</f>
        <v>798.06</v>
      </c>
      <c r="CB49" s="376">
        <f>VLOOKUP(D49,[4]รายได้ผู้เยียมเยือนชาวต่างชาติ!$C$6:$N$82,6,FALSE)</f>
        <v>4139.3500000000004</v>
      </c>
      <c r="CC49" s="377">
        <f t="shared" si="36"/>
        <v>5841.5997661530828</v>
      </c>
      <c r="CD49" s="376">
        <f t="shared" si="37"/>
        <v>6639.6597661530832</v>
      </c>
      <c r="CE49" s="374">
        <f>VLOOKUP(D49,[4]รายได้ผู้เยียมเยือนชาวไทย!$C$6:$N$82,7,FALSE)</f>
        <v>599.37</v>
      </c>
      <c r="CF49" s="374">
        <f>VLOOKUP(D49,[4]รายได้ผู้เยียมเยือนชาวต่างชาติ!$C$6:$N$82,7,FALSE)</f>
        <v>4522.4399999999996</v>
      </c>
      <c r="CG49" s="375">
        <f t="shared" si="38"/>
        <v>6499.2389968040889</v>
      </c>
      <c r="CH49" s="374">
        <f t="shared" si="39"/>
        <v>7098.6089968040887</v>
      </c>
      <c r="CI49" s="376">
        <f>VLOOKUP(D49,[4]รายได้ผู้เยียมเยือนชาวไทย!$C$6:$N$82,8,FALSE)</f>
        <v>635.14</v>
      </c>
      <c r="CJ49" s="376">
        <f>VLOOKUP(D49,[4]รายได้ผู้เยียมเยือนชาวต่างชาติ!$C$6:$N$82,8,FALSE)</f>
        <v>4378.72</v>
      </c>
      <c r="CK49" s="377">
        <f t="shared" si="40"/>
        <v>5647.4195990749422</v>
      </c>
      <c r="CL49" s="376">
        <f t="shared" si="41"/>
        <v>6282.5595990749425</v>
      </c>
      <c r="CM49" s="374">
        <f>VLOOKUP(D49,[4]รายได้ผู้เยียมเยือนชาวไทย!$C$6:$N$82,9,FALSE)</f>
        <v>573.89</v>
      </c>
      <c r="CN49" s="374">
        <f>VLOOKUP(D49,[4]รายได้ผู้เยียมเยือนชาวต่างชาติ!$C$6:$N$82,9,FALSE)</f>
        <v>2955.56</v>
      </c>
      <c r="CO49" s="375">
        <f t="shared" si="42"/>
        <v>3384.3302025802195</v>
      </c>
      <c r="CP49" s="374">
        <f t="shared" si="43"/>
        <v>3958.2202025802194</v>
      </c>
      <c r="CQ49" s="376">
        <f>VLOOKUP(D49,[4]รายได้ผู้เยียมเยือนชาวไทย!$C$6:$N$82,10,FALSE)</f>
        <v>502.8</v>
      </c>
      <c r="CR49" s="376">
        <f>VLOOKUP(D49,[4]รายได้ผู้เยียมเยือนชาวต่างชาติ!$C$6:$N$82,10,FALSE)</f>
        <v>2848.33</v>
      </c>
      <c r="CS49" s="377">
        <f t="shared" si="44"/>
        <v>3361.4254426243911</v>
      </c>
      <c r="CT49" s="376">
        <f t="shared" si="45"/>
        <v>3864.2254426243912</v>
      </c>
      <c r="CU49" s="374">
        <f>VLOOKUP(D49,[4]รายได้ผู้เยียมเยือนชาวไทย!$C$6:$N$82,11,FALSE)</f>
        <v>326.39999999999998</v>
      </c>
      <c r="CV49" s="374">
        <f>VLOOKUP(D49,[4]รายได้ผู้เยียมเยือนชาวต่างชาติ!$C$6:$N$82,11,FALSE)</f>
        <v>2787.12</v>
      </c>
      <c r="CW49" s="375">
        <f t="shared" si="46"/>
        <v>3375.6238515817481</v>
      </c>
      <c r="CX49" s="374">
        <f t="shared" si="47"/>
        <v>3702.0238515817482</v>
      </c>
      <c r="CY49" s="376">
        <f>VLOOKUP(D49,[4]รายได้ผู้เยียมเยือนชาวไทย!$C$6:$N$82,12,FALSE)</f>
        <v>158.35</v>
      </c>
      <c r="CZ49" s="376">
        <f>VLOOKUP(D49,[4]รายได้ผู้เยียมเยือนชาวต่างชาติ!$C$6:$N$82,12,FALSE)</f>
        <v>2297.36</v>
      </c>
      <c r="DA49" s="377">
        <f t="shared" si="48"/>
        <v>3611.609699690277</v>
      </c>
      <c r="DB49" s="376">
        <f t="shared" si="49"/>
        <v>3769.9596996902769</v>
      </c>
      <c r="DC49" s="374">
        <f>VLOOKUP(D49,รายได้ที่เกิดขึ้นในจังหวัด!D49:CI125,83,FALSE)</f>
        <v>179.95</v>
      </c>
      <c r="DD49" s="374">
        <f>VLOOKUP(D49,รายได้ที่เกิดขึ้นในจังหวัด!D49:CI125,84,FALSE)</f>
        <v>1986.16</v>
      </c>
      <c r="DE49" s="375">
        <f t="shared" si="50"/>
        <v>3239.6872585339524</v>
      </c>
      <c r="DF49" s="374">
        <f t="shared" si="51"/>
        <v>3419.6372585339523</v>
      </c>
      <c r="DG49" s="376">
        <f>VLOOKUP(D49,รายได้ที่เกิดขึ้นในจังหวัด!D49:CL125,86,FALSE)</f>
        <v>289.87</v>
      </c>
      <c r="DH49" s="376">
        <f>VLOOKUP(D49,รายได้ที่เกิดขึ้นในจังหวัด!D49:CL125,87,FALSE)</f>
        <v>1957.25</v>
      </c>
      <c r="DI49" s="377">
        <f t="shared" si="52"/>
        <v>2822.3613734823525</v>
      </c>
      <c r="DJ49" s="376">
        <f t="shared" si="53"/>
        <v>3112.2313734823524</v>
      </c>
      <c r="DK49" s="378">
        <f t="shared" si="54"/>
        <v>56056.779715826429</v>
      </c>
      <c r="DL49" s="379">
        <f t="shared" si="55"/>
        <v>8.3859348637891831</v>
      </c>
    </row>
    <row r="50" spans="1:116" ht="41.1" hidden="1" customHeight="1">
      <c r="A50" s="300">
        <v>40</v>
      </c>
      <c r="B50" s="300" t="s">
        <v>134</v>
      </c>
      <c r="C50" s="322" t="s">
        <v>135</v>
      </c>
      <c r="D50" s="303" t="str">
        <f t="shared" si="4"/>
        <v>พัทลุง</v>
      </c>
      <c r="E50" s="264" t="s">
        <v>88</v>
      </c>
      <c r="F50" s="304">
        <v>2088.88</v>
      </c>
      <c r="G50" s="304">
        <v>2213.7174307576206</v>
      </c>
      <c r="H50" s="304">
        <v>2449.5529177738599</v>
      </c>
      <c r="I50" s="305">
        <v>2872.2631138780425</v>
      </c>
      <c r="J50" s="306">
        <f t="shared" si="56"/>
        <v>5.9762854140793388E-2</v>
      </c>
      <c r="K50" s="306">
        <f t="shared" si="56"/>
        <v>0.10653369022600467</v>
      </c>
      <c r="L50" s="306">
        <f t="shared" si="56"/>
        <v>0.17256626425051447</v>
      </c>
      <c r="M50" s="307">
        <f t="shared" si="1"/>
        <v>0.11295426953910419</v>
      </c>
      <c r="N50" s="306">
        <f t="shared" si="2"/>
        <v>0.1</v>
      </c>
      <c r="O50" s="305">
        <v>0</v>
      </c>
      <c r="P50" s="305">
        <v>0</v>
      </c>
      <c r="Q50" s="306">
        <v>1.4999999999999999E-2</v>
      </c>
      <c r="R50" s="306">
        <v>1.4999999999999999E-2</v>
      </c>
      <c r="S50" s="324">
        <v>1.4999999999999999E-2</v>
      </c>
      <c r="T50" s="306">
        <f t="shared" si="3"/>
        <v>0.115</v>
      </c>
      <c r="U50" s="366">
        <f>รายได้ที่เกิดขึ้นในจังหวัด!U50</f>
        <v>694.02</v>
      </c>
      <c r="V50" s="366">
        <f>รายได้ที่เกิดขึ้นในจังหวัด!V50</f>
        <v>4.7900000000000009</v>
      </c>
      <c r="W50" s="366">
        <f t="shared" si="5"/>
        <v>5.9207942529346518</v>
      </c>
      <c r="X50" s="366">
        <f t="shared" si="6"/>
        <v>699.94079425293467</v>
      </c>
      <c r="Y50" s="366">
        <f>รายได้ที่เกิดขึ้นในจังหวัด!X50</f>
        <v>350.42999999999995</v>
      </c>
      <c r="Z50" s="366">
        <f>รายได้ที่เกิดขึ้นในจังหวัด!Y50</f>
        <v>4.46</v>
      </c>
      <c r="AA50" s="366">
        <f t="shared" si="7"/>
        <v>5.3949238293578654</v>
      </c>
      <c r="AB50" s="366">
        <f t="shared" si="8"/>
        <v>355.82492382935783</v>
      </c>
      <c r="AC50" s="366">
        <f>รายได้ที่เกิดขึ้นในจังหวัด!AA50</f>
        <v>527.70000000000005</v>
      </c>
      <c r="AD50" s="366">
        <f>รายได้ที่เกิดขึ้นในจังหวัด!AB50</f>
        <v>13.29</v>
      </c>
      <c r="AE50" s="366">
        <f t="shared" si="9"/>
        <v>15.61802851881562</v>
      </c>
      <c r="AF50" s="366">
        <f t="shared" si="10"/>
        <v>543.31802851881571</v>
      </c>
      <c r="AG50" s="366">
        <f>รายได้ที่เกิดขึ้นในจังหวัด!AD50</f>
        <v>605.57999999999993</v>
      </c>
      <c r="AH50" s="366">
        <f>รายได้ที่เกิดขึ้นในจังหวัด!AE50</f>
        <v>6.08</v>
      </c>
      <c r="AI50" s="366">
        <f t="shared" si="11"/>
        <v>10.061387417365099</v>
      </c>
      <c r="AJ50" s="366">
        <f t="shared" si="12"/>
        <v>615.64138741736508</v>
      </c>
      <c r="AK50" s="366">
        <f t="shared" si="13"/>
        <v>2214.7251340184735</v>
      </c>
      <c r="AL50" s="367"/>
      <c r="AM50" s="310">
        <f>VLOOKUP(D50,[2]รายได้!$B$6:$Y$83,21,FALSE)</f>
        <v>757.28</v>
      </c>
      <c r="AN50" s="310">
        <f>VLOOKUP(D50,[2]รายได้!$B$6:$Y$83,24,FALSE)</f>
        <v>4.7900000000000009</v>
      </c>
      <c r="AO50" s="310">
        <f t="shared" si="14"/>
        <v>6.0440557077241239</v>
      </c>
      <c r="AP50" s="310">
        <f t="shared" si="15"/>
        <v>763.32405570772414</v>
      </c>
      <c r="AQ50" s="309">
        <f>VLOOKUP(D50,[3]Revenue_59!$A$4:$C$85,3,FALSE)</f>
        <v>387.18</v>
      </c>
      <c r="AR50" s="309">
        <f>VLOOKUP(D50,[3]Revenue_59!$A$4:$F$86,6,FALSE)</f>
        <v>4.6800000000000006</v>
      </c>
      <c r="AS50" s="309">
        <f t="shared" si="16"/>
        <v>6.1575150254618896</v>
      </c>
      <c r="AT50" s="309">
        <f t="shared" si="17"/>
        <v>393.33751502546187</v>
      </c>
      <c r="AU50" s="310">
        <f>VLOOKUP(D50,[3]Revenue_59!$A$4:$L$86,9,FALSE)</f>
        <v>589.95000000000005</v>
      </c>
      <c r="AV50" s="310">
        <f>VLOOKUP(D50,[3]Revenue_59!$A$4:$L$86,12,FALSE)</f>
        <v>14.73</v>
      </c>
      <c r="AW50" s="310">
        <f t="shared" si="18"/>
        <v>20.9990238111601</v>
      </c>
      <c r="AX50" s="310">
        <f t="shared" si="19"/>
        <v>610.94902381116015</v>
      </c>
      <c r="AY50" s="309">
        <f>VLOOKUP(D50,[3]Revenue_59!$A$4:$R$86,15,FALSE)</f>
        <v>671.24000000000012</v>
      </c>
      <c r="AZ50" s="309">
        <f>VLOOKUP(D50,[3]Revenue_59!$A$4:$R$86,18,FALSE)</f>
        <v>6.85</v>
      </c>
      <c r="BA50" s="309">
        <f t="shared" si="20"/>
        <v>12.057764622007321</v>
      </c>
      <c r="BB50" s="309">
        <f t="shared" si="21"/>
        <v>683.29776462200743</v>
      </c>
      <c r="BC50" s="368">
        <f t="shared" si="22"/>
        <v>2450.9083591663534</v>
      </c>
      <c r="BD50" s="369">
        <f t="shared" si="23"/>
        <v>10.6642229105578</v>
      </c>
      <c r="BE50" s="370">
        <f>VLOOKUP(D50,[3]Revenue_59!$A$4:$X$85,21,FALSE)</f>
        <v>874.4899999999999</v>
      </c>
      <c r="BF50" s="370">
        <f>VLOOKUP(D50,[3]Revenue_59!$A$4:$X$85,24,FALSE)</f>
        <v>5.6499999999999995</v>
      </c>
      <c r="BG50" s="371">
        <f t="shared" si="24"/>
        <v>6.6748187879252088</v>
      </c>
      <c r="BH50" s="370">
        <f t="shared" si="25"/>
        <v>881.16481878792513</v>
      </c>
      <c r="BI50" s="372">
        <f>VLOOKUP(D50,[3]Revenue_59!$A$4:$F$86,2,FALSE)</f>
        <v>453.95000000000005</v>
      </c>
      <c r="BJ50" s="372">
        <f>VLOOKUP(D50,[3]Revenue_59!$A$4:$F$86,5,FALSE)</f>
        <v>5.0299999999999994</v>
      </c>
      <c r="BK50" s="373">
        <f t="shared" si="26"/>
        <v>6.2605551590841531</v>
      </c>
      <c r="BL50" s="372">
        <f t="shared" si="27"/>
        <v>460.21055515908421</v>
      </c>
      <c r="BM50" s="370">
        <f>VLOOKUP(D50,[3]Revenue_59!$A$4:$K$85,8,FALSE)</f>
        <v>671.02</v>
      </c>
      <c r="BN50" s="370">
        <f>VLOOKUP(D50,[3]Revenue_59!$A$4:$K$85,11,FALSE)</f>
        <v>16.39</v>
      </c>
      <c r="BO50" s="371">
        <f t="shared" si="28"/>
        <v>20.929689965138309</v>
      </c>
      <c r="BP50" s="370">
        <f t="shared" si="29"/>
        <v>691.9496899651383</v>
      </c>
      <c r="BQ50" s="372">
        <f>VLOOKUP(D50,[3]Revenue_59!$A$4:$Q$85,14,FALSE)</f>
        <v>808.29</v>
      </c>
      <c r="BR50" s="372">
        <f>VLOOKUP(D50,[3]Revenue_59!$A$4:$Q$85,17,FALSE)</f>
        <v>8.15</v>
      </c>
      <c r="BS50" s="373">
        <f t="shared" si="30"/>
        <v>13.382025909632512</v>
      </c>
      <c r="BT50" s="372">
        <f t="shared" si="31"/>
        <v>821.67202590963245</v>
      </c>
      <c r="BU50" s="316">
        <f t="shared" si="32"/>
        <v>2854.9970898217803</v>
      </c>
      <c r="BV50" s="317">
        <f t="shared" si="33"/>
        <v>16.487304763727384</v>
      </c>
      <c r="BW50" s="374">
        <f>VLOOKUP(D50,[4]รายได้ผู้เยียมเยือนชาวไทย!$C$6:$G$82,3,FALSE)</f>
        <v>951.31000000000006</v>
      </c>
      <c r="BX50" s="374">
        <f>VLOOKUP(D50,[4]รายได้ผู้เยียมเยือนชาวต่างชาติ!$C$6:$G$82,3,FALSE)</f>
        <v>6.05</v>
      </c>
      <c r="BY50" s="375">
        <f t="shared" si="34"/>
        <v>6.6751467510823987</v>
      </c>
      <c r="BZ50" s="374">
        <f t="shared" si="35"/>
        <v>957.98514675108242</v>
      </c>
      <c r="CA50" s="376">
        <f>VLOOKUP(D50,[4]รายได้ผู้เยียมเยือนชาวไทย!$C$6:$N$82,6,FALSE)</f>
        <v>156.03</v>
      </c>
      <c r="CB50" s="376">
        <f>VLOOKUP(D50,[4]รายได้ผู้เยียมเยือนชาวต่างชาติ!$C$6:$N$82,6,FALSE)</f>
        <v>2.33</v>
      </c>
      <c r="CC50" s="377">
        <f t="shared" si="36"/>
        <v>3.288179896635143</v>
      </c>
      <c r="CD50" s="376">
        <f t="shared" si="37"/>
        <v>159.31817989663514</v>
      </c>
      <c r="CE50" s="374">
        <f>VLOOKUP(D50,[4]รายได้ผู้เยียมเยือนชาวไทย!$C$6:$N$82,7,FALSE)</f>
        <v>157.53</v>
      </c>
      <c r="CF50" s="374">
        <f>VLOOKUP(D50,[4]รายได้ผู้เยียมเยือนชาวต่างชาติ!$C$6:$N$82,7,FALSE)</f>
        <v>2.2400000000000002</v>
      </c>
      <c r="CG50" s="375">
        <f t="shared" si="38"/>
        <v>3.2191240464972801</v>
      </c>
      <c r="CH50" s="374">
        <f t="shared" si="39"/>
        <v>160.74912404649729</v>
      </c>
      <c r="CI50" s="376">
        <f>VLOOKUP(D50,[4]รายได้ผู้เยียมเยือนชาวไทย!$C$6:$N$82,8,FALSE)</f>
        <v>164.29</v>
      </c>
      <c r="CJ50" s="376">
        <f>VLOOKUP(D50,[4]รายได้ผู้เยียมเยือนชาวต่างชาติ!$C$6:$N$82,8,FALSE)</f>
        <v>0.96</v>
      </c>
      <c r="CK50" s="377">
        <f t="shared" si="40"/>
        <v>1.2381524315580681</v>
      </c>
      <c r="CL50" s="376">
        <f t="shared" si="41"/>
        <v>165.52815243155806</v>
      </c>
      <c r="CM50" s="374">
        <f>VLOOKUP(D50,[4]รายได้ผู้เยียมเยือนชาวไทย!$C$6:$N$82,9,FALSE)</f>
        <v>257.75</v>
      </c>
      <c r="CN50" s="374">
        <f>VLOOKUP(D50,[4]รายได้ผู้เยียมเยือนชาวต่างชาติ!$C$6:$N$82,9,FALSE)</f>
        <v>5.8</v>
      </c>
      <c r="CO50" s="375">
        <f t="shared" si="42"/>
        <v>6.6414199593191388</v>
      </c>
      <c r="CP50" s="374">
        <f t="shared" si="43"/>
        <v>264.39141995931914</v>
      </c>
      <c r="CQ50" s="376">
        <f>VLOOKUP(D50,[4]รายได้ผู้เยียมเยือนชาวไทย!$C$6:$N$82,10,FALSE)</f>
        <v>261.75</v>
      </c>
      <c r="CR50" s="376">
        <f>VLOOKUP(D50,[4]รายได้ผู้เยียมเยือนชาวต่างชาติ!$C$6:$N$82,10,FALSE)</f>
        <v>7.42</v>
      </c>
      <c r="CS50" s="377">
        <f t="shared" si="44"/>
        <v>8.7566317049895854</v>
      </c>
      <c r="CT50" s="376">
        <f t="shared" si="45"/>
        <v>270.50663170498956</v>
      </c>
      <c r="CU50" s="374">
        <f>VLOOKUP(D50,[4]รายได้ผู้เยียมเยือนชาวไทย!$C$6:$N$82,11,FALSE)</f>
        <v>221.96</v>
      </c>
      <c r="CV50" s="374">
        <f>VLOOKUP(D50,[4]รายได้ผู้เยียมเยือนชาวต่างชาติ!$C$6:$N$82,11,FALSE)</f>
        <v>5.45</v>
      </c>
      <c r="CW50" s="375">
        <f t="shared" si="46"/>
        <v>6.6007742727692129</v>
      </c>
      <c r="CX50" s="374">
        <f t="shared" si="47"/>
        <v>228.56077427276921</v>
      </c>
      <c r="CY50" s="376">
        <f>VLOOKUP(D50,[4]รายได้ผู้เยียมเยือนชาวไทย!$C$6:$N$82,12,FALSE)</f>
        <v>306.62</v>
      </c>
      <c r="CZ50" s="376">
        <f>VLOOKUP(D50,[4]รายได้ผู้เยียมเยือนชาวต่างชาติ!$C$6:$N$82,12,FALSE)</f>
        <v>3.19</v>
      </c>
      <c r="DA50" s="377">
        <f t="shared" si="48"/>
        <v>5.0149018621426249</v>
      </c>
      <c r="DB50" s="376">
        <f t="shared" si="49"/>
        <v>311.63490186214261</v>
      </c>
      <c r="DC50" s="374">
        <f>VLOOKUP(D50,รายได้ที่เกิดขึ้นในจังหวัด!D50:CI126,83,FALSE)</f>
        <v>291.11</v>
      </c>
      <c r="DD50" s="374">
        <f>VLOOKUP(D50,รายได้ที่เกิดขึ้นในจังหวัด!D50:CI126,84,FALSE)</f>
        <v>3.16</v>
      </c>
      <c r="DE50" s="375">
        <f t="shared" si="50"/>
        <v>5.1543741375152505</v>
      </c>
      <c r="DF50" s="374">
        <f t="shared" si="51"/>
        <v>296.26437413751529</v>
      </c>
      <c r="DG50" s="376">
        <f>VLOOKUP(D50,รายได้ที่เกิดขึ้นในจังหวัด!D50:CL126,86,FALSE)</f>
        <v>278.06</v>
      </c>
      <c r="DH50" s="376">
        <f>VLOOKUP(D50,รายได้ที่เกิดขึ้นในจังหวัด!D50:CL126,87,FALSE)</f>
        <v>3.02</v>
      </c>
      <c r="DI50" s="377">
        <f t="shared" si="52"/>
        <v>4.3548506056542111</v>
      </c>
      <c r="DJ50" s="376">
        <f t="shared" si="53"/>
        <v>282.41485060565424</v>
      </c>
      <c r="DK50" s="378">
        <f t="shared" si="54"/>
        <v>3097.3535556681627</v>
      </c>
      <c r="DL50" s="379">
        <f t="shared" si="55"/>
        <v>8.488851589740543</v>
      </c>
    </row>
    <row r="51" spans="1:116" ht="41.1" hidden="1" customHeight="1">
      <c r="A51" s="300">
        <v>41</v>
      </c>
      <c r="B51" s="300" t="s">
        <v>136</v>
      </c>
      <c r="C51" s="322" t="s">
        <v>137</v>
      </c>
      <c r="D51" s="303" t="str">
        <f t="shared" si="4"/>
        <v>พิจิตร</v>
      </c>
      <c r="E51" s="264" t="s">
        <v>69</v>
      </c>
      <c r="F51" s="304">
        <v>588.48</v>
      </c>
      <c r="G51" s="304">
        <v>610.17376730078945</v>
      </c>
      <c r="H51" s="304">
        <v>1089.9846562194134</v>
      </c>
      <c r="I51" s="305">
        <v>1315.1220894430767</v>
      </c>
      <c r="J51" s="306">
        <f t="shared" si="56"/>
        <v>3.6864068958655231E-2</v>
      </c>
      <c r="K51" s="306">
        <f t="shared" si="56"/>
        <v>0.78635122424412229</v>
      </c>
      <c r="L51" s="306">
        <f t="shared" si="56"/>
        <v>0.20655101146519553</v>
      </c>
      <c r="M51" s="307">
        <f t="shared" si="1"/>
        <v>0.34325543488932436</v>
      </c>
      <c r="N51" s="306">
        <f t="shared" si="2"/>
        <v>0.1</v>
      </c>
      <c r="O51" s="305">
        <v>0</v>
      </c>
      <c r="P51" s="305">
        <v>0</v>
      </c>
      <c r="Q51" s="305">
        <v>0</v>
      </c>
      <c r="R51" s="305">
        <v>0</v>
      </c>
      <c r="S51" s="305"/>
      <c r="T51" s="306">
        <f t="shared" si="3"/>
        <v>0.1</v>
      </c>
      <c r="U51" s="366">
        <f>รายได้ที่เกิดขึ้นในจังหวัด!U51</f>
        <v>204.23000000000002</v>
      </c>
      <c r="V51" s="366">
        <f>รายได้ที่เกิดขึ้นในจังหวัด!V51</f>
        <v>1.92</v>
      </c>
      <c r="W51" s="366">
        <f t="shared" si="5"/>
        <v>2.3732619970009456</v>
      </c>
      <c r="X51" s="366">
        <f t="shared" si="6"/>
        <v>206.60326199700097</v>
      </c>
      <c r="Y51" s="366">
        <f>รายได้ที่เกิดขึ้นในจังหวัด!X51</f>
        <v>149.32</v>
      </c>
      <c r="Z51" s="366">
        <f>รายได้ที่เกิดขึ้นในจังหวัด!Y51</f>
        <v>1.4700000000000002</v>
      </c>
      <c r="AA51" s="366">
        <f t="shared" si="7"/>
        <v>1.7781475401695208</v>
      </c>
      <c r="AB51" s="366">
        <f t="shared" si="8"/>
        <v>151.09814754016952</v>
      </c>
      <c r="AC51" s="366">
        <f>รายได้ที่เกิดขึ้นในจังหวัด!AA51</f>
        <v>111.9</v>
      </c>
      <c r="AD51" s="366">
        <f>รายได้ที่เกิดขึ้นในจังหวัด!AB51</f>
        <v>2.58</v>
      </c>
      <c r="AE51" s="366">
        <f t="shared" si="9"/>
        <v>3.0319423309664639</v>
      </c>
      <c r="AF51" s="366">
        <f t="shared" si="10"/>
        <v>114.93194233096646</v>
      </c>
      <c r="AG51" s="366">
        <f>รายได้ที่เกิดขึ้นในจังหวัด!AD51</f>
        <v>142.11000000000001</v>
      </c>
      <c r="AH51" s="366">
        <f>รายได้ที่เกิดขึ้นในจังหวัด!AE51</f>
        <v>0.7400000000000001</v>
      </c>
      <c r="AI51" s="366">
        <f t="shared" si="11"/>
        <v>1.2245767580345679</v>
      </c>
      <c r="AJ51" s="366">
        <f t="shared" si="12"/>
        <v>143.33457675803459</v>
      </c>
      <c r="AK51" s="366">
        <f t="shared" si="13"/>
        <v>615.96792862617156</v>
      </c>
      <c r="AL51" s="367"/>
      <c r="AM51" s="310">
        <f>VLOOKUP(D51,[2]รายได้!$B$6:$Y$83,21,FALSE)</f>
        <v>208.99000000000004</v>
      </c>
      <c r="AN51" s="310">
        <f>VLOOKUP(D51,[2]รายได้!$B$6:$Y$83,24,FALSE)</f>
        <v>1.94</v>
      </c>
      <c r="AO51" s="310">
        <f t="shared" si="14"/>
        <v>2.4479056519801246</v>
      </c>
      <c r="AP51" s="310">
        <f t="shared" si="15"/>
        <v>211.43790565198017</v>
      </c>
      <c r="AQ51" s="309">
        <f>VLOOKUP(D51,[3]Revenue_59!$A$4:$C$85,3,FALSE)</f>
        <v>331.94000000000005</v>
      </c>
      <c r="AR51" s="309">
        <f>VLOOKUP(D51,[3]Revenue_59!$A$4:$F$86,6,FALSE)</f>
        <v>1.99</v>
      </c>
      <c r="AS51" s="309">
        <f t="shared" si="16"/>
        <v>2.6182595941600768</v>
      </c>
      <c r="AT51" s="309">
        <f t="shared" si="17"/>
        <v>334.55825959416012</v>
      </c>
      <c r="AU51" s="310">
        <f>VLOOKUP(D51,[3]Revenue_59!$A$4:$L$86,9,FALSE)</f>
        <v>245.31</v>
      </c>
      <c r="AV51" s="310">
        <f>VLOOKUP(D51,[3]Revenue_59!$A$4:$L$86,12,FALSE)</f>
        <v>3.27</v>
      </c>
      <c r="AW51" s="310">
        <f t="shared" si="18"/>
        <v>4.6616977503390036</v>
      </c>
      <c r="AX51" s="310">
        <f t="shared" si="19"/>
        <v>249.97169775033902</v>
      </c>
      <c r="AY51" s="309">
        <f>VLOOKUP(D51,[3]Revenue_59!$A$4:$R$86,15,FALSE)</f>
        <v>292.32000000000005</v>
      </c>
      <c r="AZ51" s="309">
        <f>VLOOKUP(D51,[3]Revenue_59!$A$4:$R$86,18,FALSE)</f>
        <v>0.88</v>
      </c>
      <c r="BA51" s="309">
        <f t="shared" si="20"/>
        <v>1.549026695965904</v>
      </c>
      <c r="BB51" s="309">
        <f t="shared" si="21"/>
        <v>293.86902669596594</v>
      </c>
      <c r="BC51" s="368">
        <f t="shared" si="22"/>
        <v>1089.8368896924453</v>
      </c>
      <c r="BD51" s="369">
        <f t="shared" si="23"/>
        <v>76.930784711985041</v>
      </c>
      <c r="BE51" s="370">
        <f>VLOOKUP(D51,[3]Revenue_59!$A$4:$X$85,21,FALSE)</f>
        <v>398.98999999999995</v>
      </c>
      <c r="BF51" s="370">
        <f>VLOOKUP(D51,[3]Revenue_59!$A$4:$X$85,24,FALSE)</f>
        <v>2.6300000000000003</v>
      </c>
      <c r="BG51" s="371">
        <f t="shared" si="24"/>
        <v>3.1070395419899652</v>
      </c>
      <c r="BH51" s="370">
        <f t="shared" si="25"/>
        <v>402.09703954198994</v>
      </c>
      <c r="BI51" s="372">
        <f>VLOOKUP(D51,[3]Revenue_59!$A$4:$F$86,2,FALSE)</f>
        <v>337.8</v>
      </c>
      <c r="BJ51" s="372">
        <f>VLOOKUP(D51,[3]Revenue_59!$A$4:$F$86,5,FALSE)</f>
        <v>2.1700000000000004</v>
      </c>
      <c r="BK51" s="373">
        <f t="shared" si="26"/>
        <v>2.7008756849329258</v>
      </c>
      <c r="BL51" s="372">
        <f t="shared" si="27"/>
        <v>340.50087568493296</v>
      </c>
      <c r="BM51" s="370">
        <f>VLOOKUP(D51,[3]Revenue_59!$A$4:$K$85,8,FALSE)</f>
        <v>257.52</v>
      </c>
      <c r="BN51" s="370">
        <f>VLOOKUP(D51,[3]Revenue_59!$A$4:$K$85,11,FALSE)</f>
        <v>3.4300000000000006</v>
      </c>
      <c r="BO51" s="371">
        <f t="shared" si="28"/>
        <v>4.3800388395621974</v>
      </c>
      <c r="BP51" s="370">
        <f t="shared" si="29"/>
        <v>261.90003883956217</v>
      </c>
      <c r="BQ51" s="372">
        <f>VLOOKUP(D51,[3]Revenue_59!$A$4:$Q$85,14,FALSE)</f>
        <v>307.09999999999997</v>
      </c>
      <c r="BR51" s="372">
        <f>VLOOKUP(D51,[3]Revenue_59!$A$4:$Q$85,17,FALSE)</f>
        <v>0.96</v>
      </c>
      <c r="BS51" s="373">
        <f t="shared" si="30"/>
        <v>1.5762877145088601</v>
      </c>
      <c r="BT51" s="372">
        <f t="shared" si="31"/>
        <v>308.67628771450882</v>
      </c>
      <c r="BU51" s="316">
        <f t="shared" si="32"/>
        <v>1313.1742417809937</v>
      </c>
      <c r="BV51" s="317">
        <f t="shared" si="33"/>
        <v>20.492731912531863</v>
      </c>
      <c r="BW51" s="374">
        <f>VLOOKUP(D51,[4]รายได้ผู้เยียมเยือนชาวไทย!$C$6:$G$82,3,FALSE)</f>
        <v>415.48</v>
      </c>
      <c r="BX51" s="374">
        <f>VLOOKUP(D51,[4]รายได้ผู้เยียมเยือนชาวต่างชาติ!$C$6:$G$82,3,FALSE)</f>
        <v>2.83</v>
      </c>
      <c r="BY51" s="375">
        <f t="shared" si="34"/>
        <v>3.1224240174484614</v>
      </c>
      <c r="BZ51" s="374">
        <f t="shared" si="35"/>
        <v>418.60242401744847</v>
      </c>
      <c r="CA51" s="376">
        <f>VLOOKUP(D51,[4]รายได้ผู้เยียมเยือนชาวไทย!$C$6:$N$82,6,FALSE)</f>
        <v>119.73</v>
      </c>
      <c r="CB51" s="376">
        <f>VLOOKUP(D51,[4]รายได้ผู้เยียมเยือนชาวต่างชาติ!$C$6:$N$82,6,FALSE)</f>
        <v>0.77</v>
      </c>
      <c r="CC51" s="377">
        <f t="shared" si="36"/>
        <v>1.0866517254974508</v>
      </c>
      <c r="CD51" s="376">
        <f t="shared" si="37"/>
        <v>120.81665172549745</v>
      </c>
      <c r="CE51" s="374">
        <f>VLOOKUP(D51,[4]รายได้ผู้เยียมเยือนชาวไทย!$C$6:$N$82,7,FALSE)</f>
        <v>121.27</v>
      </c>
      <c r="CF51" s="374">
        <f>VLOOKUP(D51,[4]รายได้ผู้เยียมเยือนชาวต่างชาติ!$C$6:$N$82,7,FALSE)</f>
        <v>0.79</v>
      </c>
      <c r="CG51" s="375">
        <f t="shared" si="38"/>
        <v>1.1353160699700229</v>
      </c>
      <c r="CH51" s="374">
        <f t="shared" si="39"/>
        <v>122.40531606997001</v>
      </c>
      <c r="CI51" s="376">
        <f>VLOOKUP(D51,[4]รายได้ผู้เยียมเยือนชาวไทย!$C$6:$N$82,8,FALSE)</f>
        <v>112.5</v>
      </c>
      <c r="CJ51" s="376">
        <f>VLOOKUP(D51,[4]รายได้ผู้เยียมเยือนชาวต่างชาติ!$C$6:$N$82,8,FALSE)</f>
        <v>0.72</v>
      </c>
      <c r="CK51" s="377">
        <f t="shared" si="40"/>
        <v>0.92861432366855112</v>
      </c>
      <c r="CL51" s="376">
        <f t="shared" si="41"/>
        <v>113.42861432366855</v>
      </c>
      <c r="CM51" s="374">
        <f>VLOOKUP(D51,[4]รายได้ผู้เยียมเยือนชาวไทย!$C$6:$N$82,9,FALSE)</f>
        <v>90.52</v>
      </c>
      <c r="CN51" s="374">
        <f>VLOOKUP(D51,[4]รายได้ผู้เยียมเยือนชาวต่างชาติ!$C$6:$N$82,9,FALSE)</f>
        <v>1.37</v>
      </c>
      <c r="CO51" s="375">
        <f t="shared" si="42"/>
        <v>1.5687491972874521</v>
      </c>
      <c r="CP51" s="374">
        <f t="shared" si="43"/>
        <v>92.088749197287441</v>
      </c>
      <c r="CQ51" s="376">
        <f>VLOOKUP(D51,[4]รายได้ผู้เยียมเยือนชาวไทย!$C$6:$N$82,10,FALSE)</f>
        <v>91.9</v>
      </c>
      <c r="CR51" s="376">
        <f>VLOOKUP(D51,[4]รายได้ผู้เยียมเยือนชาวต่างชาติ!$C$6:$N$82,10,FALSE)</f>
        <v>1.23</v>
      </c>
      <c r="CS51" s="377">
        <f t="shared" si="44"/>
        <v>1.4515710238729365</v>
      </c>
      <c r="CT51" s="376">
        <f t="shared" si="45"/>
        <v>93.351571023872935</v>
      </c>
      <c r="CU51" s="374">
        <f>VLOOKUP(D51,[4]รายได้ผู้เยียมเยือนชาวไทย!$C$6:$N$82,11,FALSE)</f>
        <v>82.9</v>
      </c>
      <c r="CV51" s="374">
        <f>VLOOKUP(D51,[4]รายได้ผู้เยียมเยือนชาวต่างชาติ!$C$6:$N$82,11,FALSE)</f>
        <v>0.98</v>
      </c>
      <c r="CW51" s="375">
        <f t="shared" si="46"/>
        <v>1.1869282178557483</v>
      </c>
      <c r="CX51" s="374">
        <f t="shared" si="47"/>
        <v>84.086928217855757</v>
      </c>
      <c r="CY51" s="376">
        <f>VLOOKUP(D51,[4]รายได้ผู้เยียมเยือนชาวไทย!$C$6:$N$82,12,FALSE)</f>
        <v>104.43</v>
      </c>
      <c r="CZ51" s="376">
        <f>VLOOKUP(D51,[4]รายได้ผู้เยียมเยือนชาวต่างชาติ!$C$6:$N$82,12,FALSE)</f>
        <v>0.26</v>
      </c>
      <c r="DA51" s="377">
        <f t="shared" si="48"/>
        <v>0.40873808280786295</v>
      </c>
      <c r="DB51" s="376">
        <f t="shared" si="49"/>
        <v>104.83873808280786</v>
      </c>
      <c r="DC51" s="374">
        <f>VLOOKUP(D51,รายได้ที่เกิดขึ้นในจังหวัด!D51:CI127,83,FALSE)</f>
        <v>115.45</v>
      </c>
      <c r="DD51" s="374">
        <f>VLOOKUP(D51,รายได้ที่เกิดขึ้นในจังหวัด!D51:CI127,84,FALSE)</f>
        <v>0.39</v>
      </c>
      <c r="DE51" s="375">
        <f t="shared" si="50"/>
        <v>0.63614111190852773</v>
      </c>
      <c r="DF51" s="374">
        <f t="shared" si="51"/>
        <v>116.08614111190853</v>
      </c>
      <c r="DG51" s="376">
        <f>VLOOKUP(D51,รายได้ที่เกิดขึ้นในจังหวัด!D51:CL127,86,FALSE)</f>
        <v>101.4</v>
      </c>
      <c r="DH51" s="376">
        <f>VLOOKUP(D51,รายได้ที่เกิดขึ้นในจังหวัด!D51:CL127,87,FALSE)</f>
        <v>0.37</v>
      </c>
      <c r="DI51" s="377">
        <f t="shared" si="52"/>
        <v>0.53354129936823125</v>
      </c>
      <c r="DJ51" s="376">
        <f t="shared" si="53"/>
        <v>101.93354129936824</v>
      </c>
      <c r="DK51" s="378">
        <f t="shared" si="54"/>
        <v>1367.6386750696852</v>
      </c>
      <c r="DL51" s="379">
        <f t="shared" si="55"/>
        <v>4.1475404828855016</v>
      </c>
    </row>
    <row r="52" spans="1:116" ht="41.1" hidden="1" customHeight="1">
      <c r="A52" s="300">
        <v>42</v>
      </c>
      <c r="B52" s="300" t="s">
        <v>138</v>
      </c>
      <c r="C52" s="322" t="s">
        <v>139</v>
      </c>
      <c r="D52" s="303" t="str">
        <f t="shared" si="4"/>
        <v>พิษณุโลก</v>
      </c>
      <c r="E52" s="264" t="s">
        <v>50</v>
      </c>
      <c r="F52" s="304">
        <v>6008.329999999999</v>
      </c>
      <c r="G52" s="304">
        <v>6517.6115319206701</v>
      </c>
      <c r="H52" s="304">
        <v>7219.6188108089555</v>
      </c>
      <c r="I52" s="305">
        <v>7626.5180656558514</v>
      </c>
      <c r="J52" s="306">
        <f t="shared" si="56"/>
        <v>8.4762576609585555E-2</v>
      </c>
      <c r="K52" s="306">
        <f t="shared" si="56"/>
        <v>0.107709285134613</v>
      </c>
      <c r="L52" s="306">
        <f t="shared" si="56"/>
        <v>5.636021312339938E-2</v>
      </c>
      <c r="M52" s="307">
        <f t="shared" si="1"/>
        <v>8.2944024955865989E-2</v>
      </c>
      <c r="N52" s="306">
        <f t="shared" si="2"/>
        <v>8.2944024955865989E-2</v>
      </c>
      <c r="O52" s="305">
        <v>0</v>
      </c>
      <c r="P52" s="305">
        <v>0</v>
      </c>
      <c r="Q52" s="306">
        <v>1.4999999999999999E-2</v>
      </c>
      <c r="R52" s="305">
        <v>0</v>
      </c>
      <c r="S52" s="305"/>
      <c r="T52" s="306">
        <f t="shared" si="3"/>
        <v>9.7944024955865988E-2</v>
      </c>
      <c r="U52" s="366">
        <f>รายได้ที่เกิดขึ้นในจังหวัด!U52</f>
        <v>1593.8299999999997</v>
      </c>
      <c r="V52" s="366">
        <f>รายได้ที่เกิดขึ้นในจังหวัด!V52</f>
        <v>268.64999999999998</v>
      </c>
      <c r="W52" s="366">
        <f t="shared" si="5"/>
        <v>332.07126848661665</v>
      </c>
      <c r="X52" s="366">
        <f t="shared" si="6"/>
        <v>1925.9012684866163</v>
      </c>
      <c r="Y52" s="366">
        <f>รายได้ที่เกิดขึ้นในจังหวัด!X52</f>
        <v>1873.3500000000001</v>
      </c>
      <c r="Z52" s="366">
        <f>รายได้ที่เกิดขึ้นในจังหวัด!Y52</f>
        <v>148.28</v>
      </c>
      <c r="AA52" s="366">
        <f t="shared" si="7"/>
        <v>179.3630729634942</v>
      </c>
      <c r="AB52" s="366">
        <f t="shared" si="8"/>
        <v>2052.7130729634941</v>
      </c>
      <c r="AC52" s="366">
        <f>รายได้ที่เกิดขึ้นในจังหวัด!AA52</f>
        <v>1224.1300000000001</v>
      </c>
      <c r="AD52" s="366">
        <f>รายได้ที่เกิดขึ้นในจังหวัด!AB52</f>
        <v>128.94</v>
      </c>
      <c r="AE52" s="366">
        <f t="shared" si="9"/>
        <v>151.52660626155651</v>
      </c>
      <c r="AF52" s="366">
        <f t="shared" si="10"/>
        <v>1375.6566062615566</v>
      </c>
      <c r="AG52" s="366">
        <f>รายได้ที่เกิดขึ้นในจังหวัด!AD52</f>
        <v>1050.1799999999998</v>
      </c>
      <c r="AH52" s="366">
        <f>รายได้ที่เกิดขึ้นในจังหวัด!AE52</f>
        <v>98.43</v>
      </c>
      <c r="AI52" s="366">
        <f t="shared" si="11"/>
        <v>162.88525715316558</v>
      </c>
      <c r="AJ52" s="366">
        <f t="shared" si="12"/>
        <v>1213.0652571531655</v>
      </c>
      <c r="AK52" s="366">
        <f t="shared" si="13"/>
        <v>6567.3362048648323</v>
      </c>
      <c r="AL52" s="367"/>
      <c r="AM52" s="310">
        <f>VLOOKUP(D52,[2]รายได้!$B$6:$Y$83,21,FALSE)</f>
        <v>1633.49</v>
      </c>
      <c r="AN52" s="310">
        <f>VLOOKUP(D52,[2]รายได้!$B$6:$Y$83,24,FALSE)</f>
        <v>270.14999999999998</v>
      </c>
      <c r="AO52" s="310">
        <f t="shared" si="14"/>
        <v>340.87717107341786</v>
      </c>
      <c r="AP52" s="310">
        <f t="shared" si="15"/>
        <v>1974.3671710734179</v>
      </c>
      <c r="AQ52" s="309">
        <f>VLOOKUP(D52,[3]Revenue_59!$A$4:$C$85,3,FALSE)</f>
        <v>1987.39</v>
      </c>
      <c r="AR52" s="309">
        <f>VLOOKUP(D52,[3]Revenue_59!$A$4:$F$86,6,FALSE)</f>
        <v>154.16</v>
      </c>
      <c r="AS52" s="309">
        <f t="shared" si="16"/>
        <v>202.82959750538564</v>
      </c>
      <c r="AT52" s="309">
        <f t="shared" si="17"/>
        <v>2190.2195975053855</v>
      </c>
      <c r="AU52" s="310">
        <f>VLOOKUP(D52,[3]Revenue_59!$A$4:$L$86,9,FALSE)</f>
        <v>1413.28</v>
      </c>
      <c r="AV52" s="310">
        <f>VLOOKUP(D52,[3]Revenue_59!$A$4:$L$86,12,FALSE)</f>
        <v>145.72999999999999</v>
      </c>
      <c r="AW52" s="310">
        <f t="shared" si="18"/>
        <v>207.75205295318131</v>
      </c>
      <c r="AX52" s="310">
        <f t="shared" si="19"/>
        <v>1621.0320529531814</v>
      </c>
      <c r="AY52" s="309">
        <f>VLOOKUP(D52,[3]Revenue_59!$A$4:$R$86,15,FALSE)</f>
        <v>1221.5599999999997</v>
      </c>
      <c r="AZ52" s="309">
        <f>VLOOKUP(D52,[3]Revenue_59!$A$4:$R$86,18,FALSE)</f>
        <v>111.67000000000002</v>
      </c>
      <c r="BA52" s="309">
        <f t="shared" si="20"/>
        <v>196.56796720285516</v>
      </c>
      <c r="BB52" s="309">
        <f t="shared" si="21"/>
        <v>1418.127967202855</v>
      </c>
      <c r="BC52" s="368">
        <f t="shared" si="22"/>
        <v>7203.7467887348403</v>
      </c>
      <c r="BD52" s="369">
        <f t="shared" si="23"/>
        <v>9.6905436849506685</v>
      </c>
      <c r="BE52" s="370">
        <f>VLOOKUP(D52,[3]Revenue_59!$A$4:$X$85,21,FALSE)</f>
        <v>1780.4799999999998</v>
      </c>
      <c r="BF52" s="370">
        <f>VLOOKUP(D52,[3]Revenue_59!$A$4:$X$85,24,FALSE)</f>
        <v>283.74</v>
      </c>
      <c r="BG52" s="371">
        <f t="shared" si="24"/>
        <v>335.20585537803521</v>
      </c>
      <c r="BH52" s="370">
        <f t="shared" si="25"/>
        <v>2115.6858553780348</v>
      </c>
      <c r="BI52" s="372">
        <f>VLOOKUP(D52,[3]Revenue_59!$A$4:$F$86,2,FALSE)</f>
        <v>2070.23</v>
      </c>
      <c r="BJ52" s="372">
        <f>VLOOKUP(D52,[3]Revenue_59!$A$4:$F$86,5,FALSE)</f>
        <v>163.74</v>
      </c>
      <c r="BK52" s="373">
        <f t="shared" si="26"/>
        <v>203.79787311102174</v>
      </c>
      <c r="BL52" s="372">
        <f t="shared" si="27"/>
        <v>2274.0278731110216</v>
      </c>
      <c r="BM52" s="370">
        <f>VLOOKUP(D52,[3]Revenue_59!$A$4:$K$85,8,FALSE)</f>
        <v>1465.27</v>
      </c>
      <c r="BN52" s="370">
        <f>VLOOKUP(D52,[3]Revenue_59!$A$4:$K$85,11,FALSE)</f>
        <v>150.79999999999998</v>
      </c>
      <c r="BO52" s="371">
        <f t="shared" si="28"/>
        <v>192.56847143031462</v>
      </c>
      <c r="BP52" s="370">
        <f t="shared" si="29"/>
        <v>1657.8384714303147</v>
      </c>
      <c r="BQ52" s="372">
        <f>VLOOKUP(D52,[3]Revenue_59!$A$4:$Q$85,14,FALSE)</f>
        <v>1286.2399999999998</v>
      </c>
      <c r="BR52" s="372">
        <f>VLOOKUP(D52,[3]Revenue_59!$A$4:$Q$85,17,FALSE)</f>
        <v>114.55000000000001</v>
      </c>
      <c r="BS52" s="373">
        <f t="shared" si="30"/>
        <v>188.08724760103118</v>
      </c>
      <c r="BT52" s="372">
        <f t="shared" si="31"/>
        <v>1474.3272476010309</v>
      </c>
      <c r="BU52" s="316">
        <f t="shared" si="32"/>
        <v>7521.8794475204013</v>
      </c>
      <c r="BV52" s="317">
        <f t="shared" si="33"/>
        <v>4.4162110095687188</v>
      </c>
      <c r="BW52" s="374">
        <f>VLOOKUP(D52,[4]รายได้ผู้เยียมเยือนชาวไทย!$C$6:$G$82,3,FALSE)</f>
        <v>1894.7500000000002</v>
      </c>
      <c r="BX52" s="374">
        <f>VLOOKUP(D52,[4]รายได้ผู้เยียมเยือนชาวต่างชาติ!$C$6:$G$82,3,FALSE)</f>
        <v>291.84999999999997</v>
      </c>
      <c r="BY52" s="375">
        <f t="shared" si="34"/>
        <v>322.00687261213187</v>
      </c>
      <c r="BZ52" s="374">
        <f t="shared" si="35"/>
        <v>2216.7568726121322</v>
      </c>
      <c r="CA52" s="376">
        <f>VLOOKUP(D52,[4]รายได้ผู้เยียมเยือนชาวไทย!$C$6:$N$82,6,FALSE)</f>
        <v>802.02</v>
      </c>
      <c r="CB52" s="376">
        <f>VLOOKUP(D52,[4]รายได้ผู้เยียมเยือนชาวต่างชาติ!$C$6:$N$82,6,FALSE)</f>
        <v>59.11</v>
      </c>
      <c r="CC52" s="377">
        <f t="shared" si="36"/>
        <v>83.418160382018598</v>
      </c>
      <c r="CD52" s="376">
        <f t="shared" si="37"/>
        <v>885.43816038201862</v>
      </c>
      <c r="CE52" s="374">
        <f>VLOOKUP(D52,[4]รายได้ผู้เยียมเยือนชาวไทย!$C$6:$N$82,7,FALSE)</f>
        <v>702.73</v>
      </c>
      <c r="CF52" s="374">
        <f>VLOOKUP(D52,[4]รายได้ผู้เยียมเยือนชาวต่างชาติ!$C$6:$N$82,7,FALSE)</f>
        <v>61.02</v>
      </c>
      <c r="CG52" s="375">
        <f t="shared" si="38"/>
        <v>87.692388088064305</v>
      </c>
      <c r="CH52" s="374">
        <f t="shared" si="39"/>
        <v>790.42238808806428</v>
      </c>
      <c r="CI52" s="376">
        <f>VLOOKUP(D52,[4]รายได้ผู้เยียมเยือนชาวไทย!$C$6:$N$82,8,FALSE)</f>
        <v>695.53</v>
      </c>
      <c r="CJ52" s="376">
        <f>VLOOKUP(D52,[4]รายได้ผู้เยียมเยือนชาวต่างชาติ!$C$6:$N$82,8,FALSE)</f>
        <v>53.16</v>
      </c>
      <c r="CK52" s="377">
        <f t="shared" si="40"/>
        <v>68.562690897528014</v>
      </c>
      <c r="CL52" s="376">
        <f t="shared" si="41"/>
        <v>764.09269089752797</v>
      </c>
      <c r="CM52" s="374">
        <f>VLOOKUP(D52,[4]รายได้ผู้เยียมเยือนชาวไทย!$C$6:$N$82,9,FALSE)</f>
        <v>542.9</v>
      </c>
      <c r="CN52" s="374">
        <f>VLOOKUP(D52,[4]รายได้ผู้เยียมเยือนชาวต่างชาติ!$C$6:$N$82,9,FALSE)</f>
        <v>58.81</v>
      </c>
      <c r="CO52" s="375">
        <f t="shared" si="42"/>
        <v>67.341708242682515</v>
      </c>
      <c r="CP52" s="374">
        <f t="shared" si="43"/>
        <v>610.24170824268253</v>
      </c>
      <c r="CQ52" s="376">
        <f>VLOOKUP(D52,[4]รายได้ผู้เยียมเยือนชาวไทย!$C$6:$N$82,10,FALSE)</f>
        <v>498.01</v>
      </c>
      <c r="CR52" s="376">
        <f>VLOOKUP(D52,[4]รายได้ผู้เยียมเยือนชาวต่างชาติ!$C$6:$N$82,10,FALSE)</f>
        <v>48.74</v>
      </c>
      <c r="CS52" s="377">
        <f t="shared" si="44"/>
        <v>57.519976994769856</v>
      </c>
      <c r="CT52" s="376">
        <f t="shared" si="45"/>
        <v>555.52997699476987</v>
      </c>
      <c r="CU52" s="374">
        <f>VLOOKUP(D52,[4]รายได้ผู้เยียมเยือนชาวไทย!$C$6:$N$82,11,FALSE)</f>
        <v>485.91</v>
      </c>
      <c r="CV52" s="374">
        <f>VLOOKUP(D52,[4]รายได้ผู้เยียมเยือนชาวต่างชาติ!$C$6:$N$82,11,FALSE)</f>
        <v>50.32</v>
      </c>
      <c r="CW52" s="375">
        <f t="shared" si="46"/>
        <v>60.945130533164551</v>
      </c>
      <c r="CX52" s="374">
        <f t="shared" si="47"/>
        <v>546.85513053316458</v>
      </c>
      <c r="CY52" s="376">
        <f>VLOOKUP(D52,[4]รายได้ผู้เยียมเยือนชาวไทย!$C$6:$N$82,12,FALSE)</f>
        <v>429.04</v>
      </c>
      <c r="CZ52" s="376">
        <f>VLOOKUP(D52,[4]รายได้ผู้เยียมเยือนชาวต่างชาติ!$C$6:$N$82,12,FALSE)</f>
        <v>43.25</v>
      </c>
      <c r="DA52" s="377">
        <f t="shared" si="48"/>
        <v>67.992008005538736</v>
      </c>
      <c r="DB52" s="376">
        <f t="shared" si="49"/>
        <v>497.03200800553873</v>
      </c>
      <c r="DC52" s="374">
        <f>VLOOKUP(D52,รายได้ที่เกิดขึ้นในจังหวัด!D52:CI128,83,FALSE)</f>
        <v>481.13</v>
      </c>
      <c r="DD52" s="374">
        <f>VLOOKUP(D52,รายได้ที่เกิดขึ้นในจังหวัด!D52:CI128,84,FALSE)</f>
        <v>40.01</v>
      </c>
      <c r="DE52" s="375">
        <f t="shared" si="50"/>
        <v>65.261553557590247</v>
      </c>
      <c r="DF52" s="374">
        <f t="shared" si="51"/>
        <v>546.39155355759021</v>
      </c>
      <c r="DG52" s="376">
        <f>VLOOKUP(D52,รายได้ที่เกิดขึ้นในจังหวัด!D52:CL128,86,FALSE)</f>
        <v>462.75</v>
      </c>
      <c r="DH52" s="376">
        <f>VLOOKUP(D52,รายได้ที่เกิดขึ้นในจังหวัด!D52:CL128,87,FALSE)</f>
        <v>40.299999999999997</v>
      </c>
      <c r="DI52" s="377">
        <f t="shared" si="52"/>
        <v>58.112741525783015</v>
      </c>
      <c r="DJ52" s="376">
        <f t="shared" si="53"/>
        <v>520.86274152578301</v>
      </c>
      <c r="DK52" s="378">
        <f t="shared" si="54"/>
        <v>7933.6232308392737</v>
      </c>
      <c r="DL52" s="379">
        <f t="shared" si="55"/>
        <v>5.4739481826527321</v>
      </c>
    </row>
    <row r="53" spans="1:116" ht="41.1" hidden="1" customHeight="1">
      <c r="A53" s="300">
        <v>43</v>
      </c>
      <c r="B53" s="300" t="s">
        <v>140</v>
      </c>
      <c r="C53" s="322" t="s">
        <v>141</v>
      </c>
      <c r="D53" s="303" t="str">
        <f t="shared" si="4"/>
        <v>ภูเก็ต</v>
      </c>
      <c r="E53" s="264" t="s">
        <v>60</v>
      </c>
      <c r="F53" s="304">
        <v>233376.63</v>
      </c>
      <c r="G53" s="304">
        <v>329857.30411329155</v>
      </c>
      <c r="H53" s="304">
        <v>409771.78829848859</v>
      </c>
      <c r="I53" s="305">
        <v>458287.56981574104</v>
      </c>
      <c r="J53" s="306">
        <f t="shared" si="56"/>
        <v>0.41341189181321003</v>
      </c>
      <c r="K53" s="306">
        <f t="shared" si="56"/>
        <v>0.24226986393410258</v>
      </c>
      <c r="L53" s="306">
        <f t="shared" si="56"/>
        <v>0.11839707589120865</v>
      </c>
      <c r="M53" s="307">
        <f t="shared" si="1"/>
        <v>0.25802627721284038</v>
      </c>
      <c r="N53" s="306">
        <f t="shared" si="2"/>
        <v>0.1</v>
      </c>
      <c r="O53" s="306">
        <v>1.4999999999999999E-2</v>
      </c>
      <c r="P53" s="305">
        <v>0</v>
      </c>
      <c r="Q53" s="305">
        <v>0</v>
      </c>
      <c r="R53" s="305">
        <v>0</v>
      </c>
      <c r="S53" s="305"/>
      <c r="T53" s="306">
        <f t="shared" si="3"/>
        <v>0.115</v>
      </c>
      <c r="U53" s="366">
        <f>รายได้ที่เกิดขึ้นในจังหวัด!U53</f>
        <v>12082.920000000002</v>
      </c>
      <c r="V53" s="366">
        <f>รายได้ที่เกิดขึ้นในจังหวัด!V53</f>
        <v>74070.12999999999</v>
      </c>
      <c r="W53" s="366">
        <f t="shared" si="5"/>
        <v>91556.158667666474</v>
      </c>
      <c r="X53" s="366">
        <f t="shared" si="6"/>
        <v>103639.07866766647</v>
      </c>
      <c r="Y53" s="366">
        <f>รายได้ที่เกิดขึ้นในจังหวัด!X53</f>
        <v>13347.33</v>
      </c>
      <c r="Z53" s="366">
        <f>รายได้ที่เกิดขึ้นในจังหวัด!Y53</f>
        <v>87702.04</v>
      </c>
      <c r="AA53" s="366">
        <f t="shared" si="7"/>
        <v>106086.50795499924</v>
      </c>
      <c r="AB53" s="366">
        <f t="shared" si="8"/>
        <v>119433.83795499924</v>
      </c>
      <c r="AC53" s="366">
        <f>รายได้ที่เกิดขึ้นในจังหวัด!AA53</f>
        <v>5394.5</v>
      </c>
      <c r="AD53" s="366">
        <f>รายได้ที่เกิดขึ้นในจังหวัด!AB53</f>
        <v>44753.659999999996</v>
      </c>
      <c r="AE53" s="366">
        <f t="shared" si="9"/>
        <v>52593.223340961464</v>
      </c>
      <c r="AF53" s="366">
        <f t="shared" si="10"/>
        <v>57987.723340961464</v>
      </c>
      <c r="AG53" s="366">
        <f>รายได้ที่เกิดขึ้นในจังหวัด!AD53</f>
        <v>6385.6299999999992</v>
      </c>
      <c r="AH53" s="366">
        <f>รายได้ที่เกิดขึ้นในจังหวัด!AE53</f>
        <v>19879.919999999998</v>
      </c>
      <c r="AI53" s="366">
        <f t="shared" si="11"/>
        <v>32897.956734576437</v>
      </c>
      <c r="AJ53" s="366">
        <f t="shared" si="12"/>
        <v>39283.586734576435</v>
      </c>
      <c r="AK53" s="366">
        <f t="shared" si="13"/>
        <v>320344.22669820359</v>
      </c>
      <c r="AL53" s="367"/>
      <c r="AM53" s="310">
        <f>VLOOKUP(D53,[2]รายได้!$B$6:$Y$83,21,FALSE)</f>
        <v>11247.8</v>
      </c>
      <c r="AN53" s="310">
        <f>VLOOKUP(D53,[2]รายได้!$B$6:$Y$83,24,FALSE)</f>
        <v>70579.62</v>
      </c>
      <c r="AO53" s="310">
        <f t="shared" si="14"/>
        <v>89057.861192066717</v>
      </c>
      <c r="AP53" s="310">
        <f t="shared" si="15"/>
        <v>100305.66119206672</v>
      </c>
      <c r="AQ53" s="309">
        <f>VLOOKUP(D53,[3]Revenue_59!$A$4:$C$85,3,FALSE)</f>
        <v>14237.519999999999</v>
      </c>
      <c r="AR53" s="309">
        <f>VLOOKUP(D53,[3]Revenue_59!$A$4:$F$86,6,FALSE)</f>
        <v>100328.99</v>
      </c>
      <c r="AS53" s="309">
        <f t="shared" si="16"/>
        <v>132003.68876376402</v>
      </c>
      <c r="AT53" s="309">
        <f t="shared" si="17"/>
        <v>146241.20876376401</v>
      </c>
      <c r="AU53" s="310">
        <f>VLOOKUP(D53,[3]Revenue_59!$A$4:$L$86,9,FALSE)</f>
        <v>6162</v>
      </c>
      <c r="AV53" s="310">
        <f>VLOOKUP(D53,[3]Revenue_59!$A$4:$L$86,12,FALSE)</f>
        <v>57434.76</v>
      </c>
      <c r="AW53" s="310">
        <f t="shared" si="18"/>
        <v>81878.743572862557</v>
      </c>
      <c r="AX53" s="310">
        <f t="shared" si="19"/>
        <v>88040.743572862557</v>
      </c>
      <c r="AY53" s="309">
        <f>VLOOKUP(D53,[3]Revenue_59!$A$4:$R$86,15,FALSE)</f>
        <v>8400.3799999999992</v>
      </c>
      <c r="AZ53" s="309">
        <f>VLOOKUP(D53,[3]Revenue_59!$A$4:$R$86,18,FALSE)</f>
        <v>33141.14</v>
      </c>
      <c r="BA53" s="309">
        <f t="shared" si="20"/>
        <v>58336.94385766302</v>
      </c>
      <c r="BB53" s="309">
        <f t="shared" si="21"/>
        <v>66737.323857663025</v>
      </c>
      <c r="BC53" s="368">
        <f t="shared" si="22"/>
        <v>401324.93738635635</v>
      </c>
      <c r="BD53" s="369">
        <f t="shared" si="23"/>
        <v>25.279278956522198</v>
      </c>
      <c r="BE53" s="370">
        <f>VLOOKUP(D53,[3]Revenue_59!$A$4:$X$85,21,FALSE)</f>
        <v>11674.05</v>
      </c>
      <c r="BF53" s="370">
        <f>VLOOKUP(D53,[3]Revenue_59!$A$4:$X$85,24,FALSE)</f>
        <v>81626.789999999994</v>
      </c>
      <c r="BG53" s="371">
        <f t="shared" si="24"/>
        <v>96432.571945137257</v>
      </c>
      <c r="BH53" s="370">
        <f t="shared" si="25"/>
        <v>108106.62194513726</v>
      </c>
      <c r="BI53" s="372">
        <f>VLOOKUP(D53,[3]Revenue_59!$A$4:$F$86,2,FALSE)</f>
        <v>15621.210000000001</v>
      </c>
      <c r="BJ53" s="372">
        <f>VLOOKUP(D53,[3]Revenue_59!$A$4:$F$86,5,FALSE)</f>
        <v>125423.97</v>
      </c>
      <c r="BK53" s="373">
        <f t="shared" si="26"/>
        <v>156108.08796348234</v>
      </c>
      <c r="BL53" s="372">
        <f t="shared" si="27"/>
        <v>171729.29796348233</v>
      </c>
      <c r="BM53" s="370">
        <f>VLOOKUP(D53,[3]Revenue_59!$A$4:$K$85,8,FALSE)</f>
        <v>6898.37</v>
      </c>
      <c r="BN53" s="370">
        <f>VLOOKUP(D53,[3]Revenue_59!$A$4:$K$85,11,FALSE)</f>
        <v>70935.47</v>
      </c>
      <c r="BO53" s="371">
        <f t="shared" si="28"/>
        <v>90583.123528454526</v>
      </c>
      <c r="BP53" s="370">
        <f t="shared" si="29"/>
        <v>97481.493528454521</v>
      </c>
      <c r="BQ53" s="372">
        <f>VLOOKUP(D53,[3]Revenue_59!$A$4:$Q$85,14,FALSE)</f>
        <v>9386.8200000000015</v>
      </c>
      <c r="BR53" s="372">
        <f>VLOOKUP(D53,[3]Revenue_59!$A$4:$Q$85,17,FALSE)</f>
        <v>41433.79</v>
      </c>
      <c r="BS53" s="373">
        <f t="shared" si="30"/>
        <v>68032.889731812567</v>
      </c>
      <c r="BT53" s="372">
        <f t="shared" si="31"/>
        <v>77419.709731812574</v>
      </c>
      <c r="BU53" s="316">
        <f t="shared" si="32"/>
        <v>454737.1231688867</v>
      </c>
      <c r="BV53" s="317">
        <f t="shared" si="33"/>
        <v>13.308962590358625</v>
      </c>
      <c r="BW53" s="374">
        <f>VLOOKUP(D53,[4]รายได้ผู้เยียมเยือนชาวไทย!$C$6:$G$82,3,FALSE)</f>
        <v>12084.810000000001</v>
      </c>
      <c r="BX53" s="374">
        <f>VLOOKUP(D53,[4]รายได้ผู้เยียมเยือนชาวต่างชาติ!$C$6:$G$82,3,FALSE)</f>
        <v>96093.65</v>
      </c>
      <c r="BY53" s="375">
        <f t="shared" si="34"/>
        <v>106023.01084250399</v>
      </c>
      <c r="BZ53" s="374">
        <f t="shared" si="35"/>
        <v>118107.82084250399</v>
      </c>
      <c r="CA53" s="376">
        <f>VLOOKUP(D53,[4]รายได้ผู้เยียมเยือนชาวไทย!$C$6:$N$82,6,FALSE)</f>
        <v>4099.03</v>
      </c>
      <c r="CB53" s="376">
        <f>VLOOKUP(D53,[4]รายได้ผู้เยียมเยือนชาวต่างชาติ!$C$6:$N$82,6,FALSE)</f>
        <v>42720.08</v>
      </c>
      <c r="CC53" s="377">
        <f t="shared" si="36"/>
        <v>60288.115123881995</v>
      </c>
      <c r="CD53" s="376">
        <f t="shared" si="37"/>
        <v>64387.145123881994</v>
      </c>
      <c r="CE53" s="374">
        <f>VLOOKUP(D53,[4]รายได้ผู้เยียมเยือนชาวไทย!$C$6:$N$82,7,FALSE)</f>
        <v>6306.88</v>
      </c>
      <c r="CF53" s="374">
        <f>VLOOKUP(D53,[4]รายได้ผู้เยียมเยือนชาวต่างชาติ!$C$6:$N$82,7,FALSE)</f>
        <v>32500.68</v>
      </c>
      <c r="CG53" s="375">
        <f t="shared" si="38"/>
        <v>46707.01808728269</v>
      </c>
      <c r="CH53" s="374">
        <f t="shared" si="39"/>
        <v>53013.898087282687</v>
      </c>
      <c r="CI53" s="376">
        <f>VLOOKUP(D53,[4]รายได้ผู้เยียมเยือนชาวไทย!$C$6:$N$82,8,FALSE)</f>
        <v>5896.46</v>
      </c>
      <c r="CJ53" s="376">
        <f>VLOOKUP(D53,[4]รายได้ผู้เยียมเยือนชาวต่างชาติ!$C$6:$N$82,8,FALSE)</f>
        <v>40166.17</v>
      </c>
      <c r="CK53" s="377">
        <f t="shared" si="40"/>
        <v>51804.00109570285</v>
      </c>
      <c r="CL53" s="376">
        <f t="shared" si="41"/>
        <v>57700.461095702849</v>
      </c>
      <c r="CM53" s="374">
        <f>VLOOKUP(D53,[4]รายได้ผู้เยียมเยือนชาวไทย!$C$6:$N$82,9,FALSE)</f>
        <v>3751.36</v>
      </c>
      <c r="CN53" s="374">
        <f>VLOOKUP(D53,[4]รายได้ผู้เยียมเยือนชาวต่างชาติ!$C$6:$N$82,9,FALSE)</f>
        <v>29646.89</v>
      </c>
      <c r="CO53" s="375">
        <f t="shared" si="42"/>
        <v>33947.835685817066</v>
      </c>
      <c r="CP53" s="374">
        <f t="shared" si="43"/>
        <v>37699.195685817067</v>
      </c>
      <c r="CQ53" s="376">
        <f>VLOOKUP(D53,[4]รายได้ผู้เยียมเยือนชาวไทย!$C$6:$N$82,10,FALSE)</f>
        <v>984.04</v>
      </c>
      <c r="CR53" s="376">
        <f>VLOOKUP(D53,[4]รายได้ผู้เยียมเยือนชาวต่างชาติ!$C$6:$N$82,10,FALSE)</f>
        <v>27761.759999999998</v>
      </c>
      <c r="CS53" s="377">
        <f t="shared" si="44"/>
        <v>32762.73690058108</v>
      </c>
      <c r="CT53" s="376">
        <f t="shared" si="45"/>
        <v>33746.776900581077</v>
      </c>
      <c r="CU53" s="374">
        <f>VLOOKUP(D53,[4]รายได้ผู้เยียมเยือนชาวไทย!$C$6:$N$82,11,FALSE)</f>
        <v>3207.17</v>
      </c>
      <c r="CV53" s="374">
        <f>VLOOKUP(D53,[4]รายได้ผู้เยียมเยือนชาวต่างชาติ!$C$6:$N$82,11,FALSE)</f>
        <v>28987.73</v>
      </c>
      <c r="CW53" s="375">
        <f t="shared" si="46"/>
        <v>35108.525212840417</v>
      </c>
      <c r="CX53" s="374">
        <f t="shared" si="47"/>
        <v>38315.695212840415</v>
      </c>
      <c r="CY53" s="376">
        <f>VLOOKUP(D53,[4]รายได้ผู้เยียมเยือนชาวไทย!$C$6:$N$82,12,FALSE)</f>
        <v>2856.39</v>
      </c>
      <c r="CZ53" s="376">
        <f>VLOOKUP(D53,[4]รายได้ผู้เยียมเยือนชาวต่างชาติ!$C$6:$N$82,12,FALSE)</f>
        <v>16270.78</v>
      </c>
      <c r="DA53" s="377">
        <f t="shared" si="48"/>
        <v>25578.797780725075</v>
      </c>
      <c r="DB53" s="376">
        <f t="shared" si="49"/>
        <v>28435.187780725075</v>
      </c>
      <c r="DC53" s="374">
        <f>VLOOKUP(D53,รายได้ที่เกิดขึ้นในจังหวัด!D53:CI129,83,FALSE)</f>
        <v>4240.88</v>
      </c>
      <c r="DD53" s="374">
        <f>VLOOKUP(D53,รายได้ที่เกิดขึ้นในจังหวัด!D53:CI129,84,FALSE)</f>
        <v>14152.34</v>
      </c>
      <c r="DE53" s="375">
        <f t="shared" si="50"/>
        <v>23084.321291557779</v>
      </c>
      <c r="DF53" s="374">
        <f t="shared" si="51"/>
        <v>27325.20129155778</v>
      </c>
      <c r="DG53" s="376">
        <f>VLOOKUP(D53,รายได้ที่เกิดขึ้นในจังหวัด!D53:CL129,86,FALSE)</f>
        <v>3330.12</v>
      </c>
      <c r="DH53" s="376">
        <f>VLOOKUP(D53,รายได้ที่เกิดขึ้นในจังหวัด!D53:CL129,87,FALSE)</f>
        <v>16822.919999999998</v>
      </c>
      <c r="DI53" s="377">
        <f t="shared" si="52"/>
        <v>24258.709718831902</v>
      </c>
      <c r="DJ53" s="376">
        <f t="shared" si="53"/>
        <v>27588.829718831901</v>
      </c>
      <c r="DK53" s="378">
        <f t="shared" si="54"/>
        <v>486320.21173972485</v>
      </c>
      <c r="DL53" s="379">
        <f t="shared" si="55"/>
        <v>6.9453508327509867</v>
      </c>
    </row>
    <row r="54" spans="1:116" ht="41.1" hidden="1" customHeight="1">
      <c r="A54" s="300">
        <v>44</v>
      </c>
      <c r="B54" s="300" t="s">
        <v>142</v>
      </c>
      <c r="C54" s="322" t="s">
        <v>143</v>
      </c>
      <c r="D54" s="303" t="str">
        <f t="shared" si="4"/>
        <v>มหาสารคาม</v>
      </c>
      <c r="E54" s="264" t="s">
        <v>66</v>
      </c>
      <c r="F54" s="304">
        <v>608.04</v>
      </c>
      <c r="G54" s="304">
        <v>622.1479559325843</v>
      </c>
      <c r="H54" s="304">
        <v>677.05966273362048</v>
      </c>
      <c r="I54" s="305">
        <v>1070.6566343382165</v>
      </c>
      <c r="J54" s="306">
        <f t="shared" si="56"/>
        <v>2.3202348418828254E-2</v>
      </c>
      <c r="K54" s="306">
        <f t="shared" si="56"/>
        <v>8.826149194482992E-2</v>
      </c>
      <c r="L54" s="306">
        <f t="shared" si="56"/>
        <v>0.5813327735630458</v>
      </c>
      <c r="M54" s="307">
        <f t="shared" si="1"/>
        <v>0.23093220464223466</v>
      </c>
      <c r="N54" s="306">
        <f t="shared" si="2"/>
        <v>0.1</v>
      </c>
      <c r="O54" s="305">
        <v>0</v>
      </c>
      <c r="P54" s="305">
        <v>0</v>
      </c>
      <c r="Q54" s="305">
        <v>0</v>
      </c>
      <c r="R54" s="305">
        <v>0</v>
      </c>
      <c r="S54" s="305"/>
      <c r="T54" s="306">
        <f t="shared" si="3"/>
        <v>0.1</v>
      </c>
      <c r="U54" s="366">
        <f>รายได้ที่เกิดขึ้นในจังหวัด!U54</f>
        <v>165.07000000000002</v>
      </c>
      <c r="V54" s="366">
        <f>รายได้ที่เกิดขึ้นในจังหวัด!V54</f>
        <v>5.5500000000000007</v>
      </c>
      <c r="W54" s="366">
        <f t="shared" si="5"/>
        <v>6.8602104600808591</v>
      </c>
      <c r="X54" s="366">
        <f t="shared" si="6"/>
        <v>171.93021046008087</v>
      </c>
      <c r="Y54" s="366">
        <f>รายได้ที่เกิดขึ้นในจังหวัด!X54</f>
        <v>145.33999999999997</v>
      </c>
      <c r="Z54" s="366">
        <f>รายได้ที่เกิดขึ้นในจังหวัด!Y54</f>
        <v>3.0200000000000005</v>
      </c>
      <c r="AA54" s="366">
        <f t="shared" si="7"/>
        <v>3.6530650144979266</v>
      </c>
      <c r="AB54" s="366">
        <f t="shared" si="8"/>
        <v>148.99306501449792</v>
      </c>
      <c r="AC54" s="366">
        <f>รายได้ที่เกิดขึ้นในจังหวัด!AA54</f>
        <v>195.44</v>
      </c>
      <c r="AD54" s="366">
        <f>รายได้ที่เกิดขึ้นในจังหวัด!AB54</f>
        <v>2.81</v>
      </c>
      <c r="AE54" s="366">
        <f t="shared" si="9"/>
        <v>3.3022317635720011</v>
      </c>
      <c r="AF54" s="366">
        <f t="shared" si="10"/>
        <v>198.74223176357199</v>
      </c>
      <c r="AG54" s="366">
        <f>รายได้ที่เกิดขึ้นในจังหวัด!AD54</f>
        <v>124.7</v>
      </c>
      <c r="AH54" s="366">
        <f>รายได้ที่เกิดขึ้นในจังหวัด!AE54</f>
        <v>1.97</v>
      </c>
      <c r="AI54" s="366">
        <f t="shared" si="11"/>
        <v>3.2600219099028362</v>
      </c>
      <c r="AJ54" s="366">
        <f t="shared" si="12"/>
        <v>127.96002190990284</v>
      </c>
      <c r="AK54" s="366">
        <f t="shared" si="13"/>
        <v>647.6255291480536</v>
      </c>
      <c r="AL54" s="367"/>
      <c r="AM54" s="310">
        <f>VLOOKUP(D54,[2]รายได้!$B$6:$Y$83,21,FALSE)</f>
        <v>167.8</v>
      </c>
      <c r="AN54" s="310">
        <f>VLOOKUP(D54,[2]รายได้!$B$6:$Y$83,24,FALSE)</f>
        <v>5.57</v>
      </c>
      <c r="AO54" s="310">
        <f t="shared" si="14"/>
        <v>7.0282651966645853</v>
      </c>
      <c r="AP54" s="310">
        <f t="shared" si="15"/>
        <v>174.8282651966646</v>
      </c>
      <c r="AQ54" s="309">
        <f>VLOOKUP(D54,[3]Revenue_59!$A$4:$C$85,3,FALSE)</f>
        <v>151.20999999999998</v>
      </c>
      <c r="AR54" s="309">
        <f>VLOOKUP(D54,[3]Revenue_59!$A$4:$F$86,6,FALSE)</f>
        <v>3.2100000000000004</v>
      </c>
      <c r="AS54" s="309">
        <f t="shared" si="16"/>
        <v>4.2234237674642454</v>
      </c>
      <c r="AT54" s="309">
        <f t="shared" si="17"/>
        <v>155.43342376746423</v>
      </c>
      <c r="AU54" s="310">
        <f>VLOOKUP(D54,[3]Revenue_59!$A$4:$L$86,9,FALSE)</f>
        <v>205.53000000000006</v>
      </c>
      <c r="AV54" s="310">
        <f>VLOOKUP(D54,[3]Revenue_59!$A$4:$L$86,12,FALSE)</f>
        <v>3.06</v>
      </c>
      <c r="AW54" s="310">
        <f t="shared" si="18"/>
        <v>4.3623226654548475</v>
      </c>
      <c r="AX54" s="310">
        <f t="shared" si="19"/>
        <v>209.89232266545491</v>
      </c>
      <c r="AY54" s="309">
        <f>VLOOKUP(D54,[3]Revenue_59!$A$4:$R$86,15,FALSE)</f>
        <v>132.88</v>
      </c>
      <c r="AZ54" s="309">
        <f>VLOOKUP(D54,[3]Revenue_59!$A$4:$R$86,18,FALSE)</f>
        <v>2.0499999999999998</v>
      </c>
      <c r="BA54" s="309">
        <f t="shared" si="20"/>
        <v>3.6085280985569352</v>
      </c>
      <c r="BB54" s="309">
        <f t="shared" si="21"/>
        <v>136.48852809855694</v>
      </c>
      <c r="BC54" s="368">
        <f t="shared" si="22"/>
        <v>676.6425397281406</v>
      </c>
      <c r="BD54" s="369">
        <f t="shared" si="23"/>
        <v>4.4805229679964373</v>
      </c>
      <c r="BE54" s="370">
        <f>VLOOKUP(D54,[3]Revenue_59!$A$4:$X$85,21,FALSE)</f>
        <v>170.06</v>
      </c>
      <c r="BF54" s="370">
        <f>VLOOKUP(D54,[3]Revenue_59!$A$4:$X$85,24,FALSE)</f>
        <v>5.3000000000000007</v>
      </c>
      <c r="BG54" s="371">
        <f t="shared" si="24"/>
        <v>6.2613344382307279</v>
      </c>
      <c r="BH54" s="370">
        <f t="shared" si="25"/>
        <v>176.32133443823074</v>
      </c>
      <c r="BI54" s="372">
        <f>VLOOKUP(D54,[3]Revenue_59!$A$4:$F$86,2,FALSE)</f>
        <v>247.35</v>
      </c>
      <c r="BJ54" s="372">
        <f>VLOOKUP(D54,[3]Revenue_59!$A$4:$F$86,5,FALSE)</f>
        <v>4.0999999999999996</v>
      </c>
      <c r="BK54" s="373">
        <f t="shared" si="26"/>
        <v>5.1030370083986138</v>
      </c>
      <c r="BL54" s="372">
        <f t="shared" si="27"/>
        <v>252.45303700839861</v>
      </c>
      <c r="BM54" s="370">
        <f>VLOOKUP(D54,[3]Revenue_59!$A$4:$K$85,8,FALSE)</f>
        <v>334.32000000000005</v>
      </c>
      <c r="BN54" s="370">
        <f>VLOOKUP(D54,[3]Revenue_59!$A$4:$K$85,11,FALSE)</f>
        <v>4.3000000000000007</v>
      </c>
      <c r="BO54" s="371">
        <f t="shared" si="28"/>
        <v>5.4910107901217051</v>
      </c>
      <c r="BP54" s="370">
        <f t="shared" si="29"/>
        <v>339.81101079012177</v>
      </c>
      <c r="BQ54" s="372">
        <f>VLOOKUP(D54,[3]Revenue_59!$A$4:$Q$85,14,FALSE)</f>
        <v>200.26000000000002</v>
      </c>
      <c r="BR54" s="372">
        <f>VLOOKUP(D54,[3]Revenue_59!$A$4:$Q$85,17,FALSE)</f>
        <v>2.23</v>
      </c>
      <c r="BS54" s="373">
        <f t="shared" si="30"/>
        <v>3.6615850034945394</v>
      </c>
      <c r="BT54" s="372">
        <f t="shared" si="31"/>
        <v>203.92158500349456</v>
      </c>
      <c r="BU54" s="316">
        <f t="shared" si="32"/>
        <v>972.50696724024567</v>
      </c>
      <c r="BV54" s="317">
        <f t="shared" si="33"/>
        <v>43.725366074526825</v>
      </c>
      <c r="BW54" s="374">
        <f>VLOOKUP(D54,[4]รายได้ผู้เยียมเยือนชาวไทย!$C$6:$G$82,3,FALSE)</f>
        <v>268.32</v>
      </c>
      <c r="BX54" s="374">
        <f>VLOOKUP(D54,[4]รายได้ผู้เยียมเยือนชาวต่างชาติ!$C$6:$G$82,3,FALSE)</f>
        <v>6.0600000000000005</v>
      </c>
      <c r="BY54" s="375">
        <f t="shared" si="34"/>
        <v>6.6861800514974119</v>
      </c>
      <c r="BZ54" s="374">
        <f t="shared" si="35"/>
        <v>275.00618005149738</v>
      </c>
      <c r="CA54" s="376">
        <f>VLOOKUP(D54,[4]รายได้ผู้เยียมเยือนชาวไทย!$C$6:$N$82,6,FALSE)</f>
        <v>95.76</v>
      </c>
      <c r="CB54" s="376">
        <f>VLOOKUP(D54,[4]รายได้ผู้เยียมเยือนชาวต่างชาติ!$C$6:$N$82,6,FALSE)</f>
        <v>2.11</v>
      </c>
      <c r="CC54" s="377">
        <f t="shared" si="36"/>
        <v>2.9777079750644426</v>
      </c>
      <c r="CD54" s="376">
        <f t="shared" si="37"/>
        <v>98.737707975064453</v>
      </c>
      <c r="CE54" s="374">
        <f>VLOOKUP(D54,[4]รายได้ผู้เยียมเยือนชาวไทย!$C$6:$N$82,7,FALSE)</f>
        <v>82.16</v>
      </c>
      <c r="CF54" s="374">
        <f>VLOOKUP(D54,[4]รายได้ผู้เยียมเยือนชาวต่างชาติ!$C$6:$N$82,7,FALSE)</f>
        <v>1.48</v>
      </c>
      <c r="CG54" s="375">
        <f t="shared" si="38"/>
        <v>2.1269212450071313</v>
      </c>
      <c r="CH54" s="374">
        <f t="shared" si="39"/>
        <v>84.286921245007122</v>
      </c>
      <c r="CI54" s="376">
        <f>VLOOKUP(D54,[4]รายได้ผู้เยียมเยือนชาวไทย!$C$6:$N$82,8,FALSE)</f>
        <v>88.02</v>
      </c>
      <c r="CJ54" s="376">
        <f>VLOOKUP(D54,[4]รายได้ผู้เยียมเยือนชาวต่างชาติ!$C$6:$N$82,8,FALSE)</f>
        <v>0.88</v>
      </c>
      <c r="CK54" s="377">
        <f t="shared" si="40"/>
        <v>1.1349730622615626</v>
      </c>
      <c r="CL54" s="376">
        <f t="shared" si="41"/>
        <v>89.154973062261561</v>
      </c>
      <c r="CM54" s="374">
        <f>VLOOKUP(D54,[4]รายได้ผู้เยียมเยือนชาวไทย!$C$6:$N$82,9,FALSE)</f>
        <v>116.03</v>
      </c>
      <c r="CN54" s="374">
        <f>VLOOKUP(D54,[4]รายได้ผู้เยียมเยือนชาวต่างชาติ!$C$6:$N$82,9,FALSE)</f>
        <v>1.62</v>
      </c>
      <c r="CO54" s="375">
        <f t="shared" si="42"/>
        <v>1.8550172989822427</v>
      </c>
      <c r="CP54" s="374">
        <f t="shared" si="43"/>
        <v>117.88501729898225</v>
      </c>
      <c r="CQ54" s="376">
        <f>VLOOKUP(D54,[4]รายได้ผู้เยียมเยือนชาวไทย!$C$6:$N$82,10,FALSE)</f>
        <v>112.82</v>
      </c>
      <c r="CR54" s="376">
        <f>VLOOKUP(D54,[4]รายได้ผู้เยียมเยือนชาวต่างชาติ!$C$6:$N$82,10,FALSE)</f>
        <v>1.57</v>
      </c>
      <c r="CS54" s="377">
        <f t="shared" si="44"/>
        <v>1.8528182987646427</v>
      </c>
      <c r="CT54" s="376">
        <f t="shared" si="45"/>
        <v>114.67281829876464</v>
      </c>
      <c r="CU54" s="374">
        <f>VLOOKUP(D54,[4]รายได้ผู้เยียมเยือนชาวไทย!$C$6:$N$82,11,FALSE)</f>
        <v>111.06</v>
      </c>
      <c r="CV54" s="374">
        <f>VLOOKUP(D54,[4]รายได้ผู้เยียมเยือนชาวต่างชาติ!$C$6:$N$82,11,FALSE)</f>
        <v>1.27</v>
      </c>
      <c r="CW54" s="375">
        <f t="shared" si="46"/>
        <v>1.5381620782416332</v>
      </c>
      <c r="CX54" s="374">
        <f t="shared" si="47"/>
        <v>112.59816207824163</v>
      </c>
      <c r="CY54" s="376">
        <f>VLOOKUP(D54,[4]รายได้ผู้เยียมเยือนชาวไทย!$C$6:$N$82,12,FALSE)</f>
        <v>63.48</v>
      </c>
      <c r="CZ54" s="376">
        <f>VLOOKUP(D54,[4]รายได้ผู้เยียมเยือนชาวต่างชาติ!$C$6:$N$82,12,FALSE)</f>
        <v>0.65</v>
      </c>
      <c r="DA54" s="377">
        <f t="shared" si="48"/>
        <v>1.0218452070196573</v>
      </c>
      <c r="DB54" s="376">
        <f t="shared" si="49"/>
        <v>64.501845207019656</v>
      </c>
      <c r="DC54" s="374">
        <f>VLOOKUP(D54,รายได้ที่เกิดขึ้นในจังหวัด!D54:CI130,83,FALSE)</f>
        <v>74.58</v>
      </c>
      <c r="DD54" s="374">
        <f>VLOOKUP(D54,รายได้ที่เกิดขึ้นในจังหวัด!D54:CI130,84,FALSE)</f>
        <v>0.89</v>
      </c>
      <c r="DE54" s="375">
        <f t="shared" si="50"/>
        <v>1.4517066399963838</v>
      </c>
      <c r="DF54" s="374">
        <f t="shared" si="51"/>
        <v>76.031706639996386</v>
      </c>
      <c r="DG54" s="376">
        <f>VLOOKUP(D54,รายได้ที่เกิดขึ้นในจังหวัด!D54:CL130,86,FALSE)</f>
        <v>71.8</v>
      </c>
      <c r="DH54" s="376">
        <f>VLOOKUP(D54,รายได้ที่เกิดขึ้นในจังหวัด!D54:CL130,87,FALSE)</f>
        <v>0.87</v>
      </c>
      <c r="DI54" s="377">
        <f t="shared" si="52"/>
        <v>1.2545430552712464</v>
      </c>
      <c r="DJ54" s="376">
        <f t="shared" si="53"/>
        <v>73.054543055271239</v>
      </c>
      <c r="DK54" s="378">
        <f t="shared" si="54"/>
        <v>1105.9298749121062</v>
      </c>
      <c r="DL54" s="379">
        <f t="shared" si="55"/>
        <v>13.719480905158402</v>
      </c>
    </row>
    <row r="55" spans="1:116" ht="41.1" hidden="1" customHeight="1">
      <c r="A55" s="300">
        <v>45</v>
      </c>
      <c r="B55" s="300" t="s">
        <v>144</v>
      </c>
      <c r="C55" s="322" t="s">
        <v>145</v>
      </c>
      <c r="D55" s="303" t="str">
        <f t="shared" si="4"/>
        <v>มุกดาหาร</v>
      </c>
      <c r="E55" s="264" t="s">
        <v>101</v>
      </c>
      <c r="F55" s="304">
        <v>1782.74</v>
      </c>
      <c r="G55" s="304">
        <v>1991.7483825464221</v>
      </c>
      <c r="H55" s="304">
        <v>2633.44316796359</v>
      </c>
      <c r="I55" s="305">
        <v>2940.2642588119361</v>
      </c>
      <c r="J55" s="306">
        <f t="shared" si="56"/>
        <v>0.11723996911856026</v>
      </c>
      <c r="K55" s="306">
        <f t="shared" si="56"/>
        <v>0.32217663186791201</v>
      </c>
      <c r="L55" s="306">
        <f t="shared" si="56"/>
        <v>0.11650947876183224</v>
      </c>
      <c r="M55" s="307">
        <f t="shared" si="1"/>
        <v>0.18530869324943486</v>
      </c>
      <c r="N55" s="306">
        <f t="shared" si="2"/>
        <v>0.1</v>
      </c>
      <c r="O55" s="305">
        <v>0</v>
      </c>
      <c r="P55" s="305">
        <v>0</v>
      </c>
      <c r="Q55" s="305">
        <v>0</v>
      </c>
      <c r="R55" s="306">
        <v>1.4999999999999999E-2</v>
      </c>
      <c r="S55" s="305"/>
      <c r="T55" s="306">
        <f t="shared" si="3"/>
        <v>0.115</v>
      </c>
      <c r="U55" s="366">
        <f>รายได้ที่เกิดขึ้นในจังหวัด!U55</f>
        <v>408.63</v>
      </c>
      <c r="V55" s="366">
        <f>รายได้ที่เกิดขึ้นในจังหวัด!V55</f>
        <v>62.289999999999992</v>
      </c>
      <c r="W55" s="366">
        <f t="shared" si="5"/>
        <v>76.995046767285871</v>
      </c>
      <c r="X55" s="366">
        <f t="shared" si="6"/>
        <v>485.62504676728588</v>
      </c>
      <c r="Y55" s="366">
        <f>รายได้ที่เกิดขึ้นในจังหวัด!X55</f>
        <v>526.16</v>
      </c>
      <c r="Z55" s="366">
        <f>รายได้ที่เกิดขึ้นในจังหวัด!Y55</f>
        <v>56.35</v>
      </c>
      <c r="AA55" s="366">
        <f t="shared" si="7"/>
        <v>68.162322373164955</v>
      </c>
      <c r="AB55" s="366">
        <f t="shared" si="8"/>
        <v>594.32232237316498</v>
      </c>
      <c r="AC55" s="366">
        <f>รายได้ที่เกิดขึ้นในจังหวัด!AA55</f>
        <v>343.49999999999994</v>
      </c>
      <c r="AD55" s="366">
        <f>รายได้ที่เกิดขึ้นในจังหวัด!AB55</f>
        <v>60.499999999999993</v>
      </c>
      <c r="AE55" s="366">
        <f t="shared" si="9"/>
        <v>71.097872489717446</v>
      </c>
      <c r="AF55" s="366">
        <f t="shared" si="10"/>
        <v>414.59787248971736</v>
      </c>
      <c r="AG55" s="366">
        <f>รายได้ที่เกิดขึ้นในจังหวัด!AD55</f>
        <v>419.78</v>
      </c>
      <c r="AH55" s="366">
        <f>รายได้ที่เกิดขึ้นในจังหวัด!AE55</f>
        <v>57.940000000000005</v>
      </c>
      <c r="AI55" s="366">
        <f t="shared" si="11"/>
        <v>95.881050487193065</v>
      </c>
      <c r="AJ55" s="366">
        <f t="shared" si="12"/>
        <v>515.66105048719305</v>
      </c>
      <c r="AK55" s="366">
        <f t="shared" si="13"/>
        <v>2010.2062921173613</v>
      </c>
      <c r="AL55" s="367"/>
      <c r="AM55" s="310">
        <f>VLOOKUP(D55,[2]รายได้!$B$6:$Y$83,21,FALSE)</f>
        <v>461.67000000000007</v>
      </c>
      <c r="AN55" s="310">
        <f>VLOOKUP(D55,[2]รายได้!$B$6:$Y$83,24,FALSE)</f>
        <v>69.169999999999987</v>
      </c>
      <c r="AO55" s="310">
        <f t="shared" si="14"/>
        <v>87.27919275642536</v>
      </c>
      <c r="AP55" s="310">
        <f t="shared" si="15"/>
        <v>548.94919275642542</v>
      </c>
      <c r="AQ55" s="309">
        <f>VLOOKUP(D55,[3]Revenue_59!$A$4:$C$85,3,FALSE)</f>
        <v>695.42</v>
      </c>
      <c r="AR55" s="309">
        <f>VLOOKUP(D55,[3]Revenue_59!$A$4:$F$86,6,FALSE)</f>
        <v>59.27</v>
      </c>
      <c r="AS55" s="309">
        <f t="shared" si="16"/>
        <v>77.982033239129535</v>
      </c>
      <c r="AT55" s="309">
        <f t="shared" si="17"/>
        <v>773.40203323912954</v>
      </c>
      <c r="AU55" s="310">
        <f>VLOOKUP(D55,[3]Revenue_59!$A$4:$L$86,9,FALSE)</f>
        <v>452.28999999999996</v>
      </c>
      <c r="AV55" s="310">
        <f>VLOOKUP(D55,[3]Revenue_59!$A$4:$L$86,12,FALSE)</f>
        <v>76.36</v>
      </c>
      <c r="AW55" s="310">
        <f t="shared" si="18"/>
        <v>108.8584832464484</v>
      </c>
      <c r="AX55" s="310">
        <f t="shared" si="19"/>
        <v>561.14848324644834</v>
      </c>
      <c r="AY55" s="309">
        <f>VLOOKUP(D55,[3]Revenue_59!$A$4:$R$86,15,FALSE)</f>
        <v>632.09</v>
      </c>
      <c r="AZ55" s="309">
        <f>VLOOKUP(D55,[3]Revenue_59!$A$4:$R$86,18,FALSE)</f>
        <v>72.42</v>
      </c>
      <c r="BA55" s="309">
        <f t="shared" si="20"/>
        <v>127.47785604755769</v>
      </c>
      <c r="BB55" s="309">
        <f t="shared" si="21"/>
        <v>759.56785604755771</v>
      </c>
      <c r="BC55" s="368">
        <f t="shared" si="22"/>
        <v>2643.0675652895611</v>
      </c>
      <c r="BD55" s="369">
        <f t="shared" si="23"/>
        <v>31.482404350928761</v>
      </c>
      <c r="BE55" s="370">
        <f>VLOOKUP(D55,[3]Revenue_59!$A$4:$X$85,21,FALSE)</f>
        <v>576.91999999999996</v>
      </c>
      <c r="BF55" s="370">
        <f>VLOOKUP(D55,[3]Revenue_59!$A$4:$X$85,24,FALSE)</f>
        <v>83.52000000000001</v>
      </c>
      <c r="BG55" s="371">
        <f t="shared" si="24"/>
        <v>98.669179675666115</v>
      </c>
      <c r="BH55" s="370">
        <f t="shared" si="25"/>
        <v>675.58917967566606</v>
      </c>
      <c r="BI55" s="372">
        <f>VLOOKUP(D55,[3]Revenue_59!$A$4:$F$86,2,FALSE)</f>
        <v>750.85</v>
      </c>
      <c r="BJ55" s="372">
        <f>VLOOKUP(D55,[3]Revenue_59!$A$4:$F$86,5,FALSE)</f>
        <v>61.66</v>
      </c>
      <c r="BK55" s="373">
        <f t="shared" si="26"/>
        <v>76.744698033624033</v>
      </c>
      <c r="BL55" s="372">
        <f t="shared" si="27"/>
        <v>827.59469803362401</v>
      </c>
      <c r="BM55" s="370">
        <f>VLOOKUP(D55,[3]Revenue_59!$A$4:$K$85,8,FALSE)</f>
        <v>486.58000000000004</v>
      </c>
      <c r="BN55" s="370">
        <f>VLOOKUP(D55,[3]Revenue_59!$A$4:$K$85,11,FALSE)</f>
        <v>80.180000000000007</v>
      </c>
      <c r="BO55" s="371">
        <f t="shared" si="28"/>
        <v>102.38819654696705</v>
      </c>
      <c r="BP55" s="370">
        <f t="shared" si="29"/>
        <v>588.96819654696708</v>
      </c>
      <c r="BQ55" s="372">
        <f>VLOOKUP(D55,[3]Revenue_59!$A$4:$Q$85,14,FALSE)</f>
        <v>674.9</v>
      </c>
      <c r="BR55" s="372">
        <f>VLOOKUP(D55,[3]Revenue_59!$A$4:$Q$85,17,FALSE)</f>
        <v>76.5</v>
      </c>
      <c r="BS55" s="373">
        <f t="shared" si="30"/>
        <v>125.61042724992478</v>
      </c>
      <c r="BT55" s="372">
        <f t="shared" si="31"/>
        <v>800.51042724992476</v>
      </c>
      <c r="BU55" s="316">
        <f t="shared" si="32"/>
        <v>2892.6625015061818</v>
      </c>
      <c r="BV55" s="317">
        <f t="shared" si="33"/>
        <v>9.4433808463491289</v>
      </c>
      <c r="BW55" s="374">
        <f>VLOOKUP(D55,[4]รายได้ผู้เยียมเยือนชาวไทย!$C$6:$G$82,3,FALSE)</f>
        <v>616.1</v>
      </c>
      <c r="BX55" s="374">
        <f>VLOOKUP(D55,[4]รายได้ผู้เยียมเยือนชาวต่างชาติ!$C$6:$G$82,3,FALSE)</f>
        <v>89.140000000000015</v>
      </c>
      <c r="BY55" s="375">
        <f t="shared" si="34"/>
        <v>98.350839899419043</v>
      </c>
      <c r="BZ55" s="374">
        <f t="shared" si="35"/>
        <v>714.45083989941907</v>
      </c>
      <c r="CA55" s="376">
        <f>VLOOKUP(D55,[4]รายได้ผู้เยียมเยือนชาวไทย!$C$6:$N$82,6,FALSE)</f>
        <v>279.92</v>
      </c>
      <c r="CB55" s="376">
        <f>VLOOKUP(D55,[4]รายได้ผู้เยียมเยือนชาวต่างชาติ!$C$6:$N$82,6,FALSE)</f>
        <v>23.93</v>
      </c>
      <c r="CC55" s="377">
        <f t="shared" si="36"/>
        <v>33.770877650849343</v>
      </c>
      <c r="CD55" s="376">
        <f t="shared" si="37"/>
        <v>313.69087765084936</v>
      </c>
      <c r="CE55" s="374">
        <f>VLOOKUP(D55,[4]รายได้ผู้เยียมเยือนชาวไทย!$C$6:$N$82,7,FALSE)</f>
        <v>258.52</v>
      </c>
      <c r="CF55" s="374">
        <f>VLOOKUP(D55,[4]รายได้ผู้เยียมเยือนชาวต่างชาติ!$C$6:$N$82,7,FALSE)</f>
        <v>21.44</v>
      </c>
      <c r="CG55" s="375">
        <f t="shared" si="38"/>
        <v>30.811615873616823</v>
      </c>
      <c r="CH55" s="374">
        <f t="shared" si="39"/>
        <v>289.33161587361678</v>
      </c>
      <c r="CI55" s="376">
        <f>VLOOKUP(D55,[4]รายได้ผู้เยียมเยือนชาวไทย!$C$6:$N$82,8,FALSE)</f>
        <v>273.27</v>
      </c>
      <c r="CJ55" s="376">
        <f>VLOOKUP(D55,[4]รายได้ผู้เยียมเยือนชาวต่างชาติ!$C$6:$N$82,8,FALSE)</f>
        <v>22.39</v>
      </c>
      <c r="CK55" s="377">
        <f t="shared" si="40"/>
        <v>28.877325981859528</v>
      </c>
      <c r="CL55" s="376">
        <f t="shared" si="41"/>
        <v>302.14732598185952</v>
      </c>
      <c r="CM55" s="374">
        <f>VLOOKUP(D55,[4]รายได้ผู้เยียมเยือนชาวไทย!$C$6:$N$82,9,FALSE)</f>
        <v>183.6</v>
      </c>
      <c r="CN55" s="374">
        <f>VLOOKUP(D55,[4]รายได้ผู้เยียมเยือนชาวต่างชาติ!$C$6:$N$82,9,FALSE)</f>
        <v>35.31</v>
      </c>
      <c r="CO55" s="375">
        <f t="shared" si="42"/>
        <v>40.43250668337221</v>
      </c>
      <c r="CP55" s="374">
        <f t="shared" si="43"/>
        <v>224.03250668337222</v>
      </c>
      <c r="CQ55" s="376">
        <f>VLOOKUP(D55,[4]รายได้ผู้เยียมเยือนชาวไทย!$C$6:$N$82,10,FALSE)</f>
        <v>175.55</v>
      </c>
      <c r="CR55" s="376">
        <f>VLOOKUP(D55,[4]รายได้ผู้เยียมเยือนชาวต่างชาติ!$C$6:$N$82,10,FALSE)</f>
        <v>26.33</v>
      </c>
      <c r="CS55" s="377">
        <f t="shared" si="44"/>
        <v>31.073061023231233</v>
      </c>
      <c r="CT55" s="376">
        <f t="shared" si="45"/>
        <v>206.62306102323123</v>
      </c>
      <c r="CU55" s="374">
        <f>VLOOKUP(D55,[4]รายได้ผู้เยียมเยือนชาวไทย!$C$6:$N$82,11,FALSE)</f>
        <v>159.27000000000001</v>
      </c>
      <c r="CV55" s="374">
        <f>VLOOKUP(D55,[4]รายได้ผู้เยียมเยือนชาวต่างชาติ!$C$6:$N$82,11,FALSE)</f>
        <v>23.6</v>
      </c>
      <c r="CW55" s="375">
        <f t="shared" si="46"/>
        <v>28.583169327954757</v>
      </c>
      <c r="CX55" s="374">
        <f t="shared" si="47"/>
        <v>187.85316932795476</v>
      </c>
      <c r="CY55" s="376">
        <f>VLOOKUP(D55,[4]รายได้ผู้เยียมเยือนชาวไทย!$C$6:$N$82,12,FALSE)</f>
        <v>243.78</v>
      </c>
      <c r="CZ55" s="376">
        <f>VLOOKUP(D55,[4]รายได้ผู้เยียมเยือนชาวต่างชาติ!$C$6:$N$82,12,FALSE)</f>
        <v>27.99</v>
      </c>
      <c r="DA55" s="377">
        <f t="shared" si="48"/>
        <v>44.002226683815699</v>
      </c>
      <c r="DB55" s="376">
        <f t="shared" si="49"/>
        <v>287.78222668381568</v>
      </c>
      <c r="DC55" s="374">
        <f>VLOOKUP(D55,รายได้ที่เกิดขึ้นในจังหวัด!D55:CI131,83,FALSE)</f>
        <v>238.85</v>
      </c>
      <c r="DD55" s="374">
        <f>VLOOKUP(D55,รายได้ที่เกิดขึ้นในจังหวัด!D55:CI131,84,FALSE)</f>
        <v>25.85</v>
      </c>
      <c r="DE55" s="375">
        <f t="shared" si="50"/>
        <v>42.164737802142156</v>
      </c>
      <c r="DF55" s="374">
        <f t="shared" si="51"/>
        <v>281.01473780214212</v>
      </c>
      <c r="DG55" s="376">
        <f>VLOOKUP(D55,รายได้ที่เกิดขึ้นในจังหวัด!D55:CL131,86,FALSE)</f>
        <v>242.94</v>
      </c>
      <c r="DH55" s="376">
        <f>VLOOKUP(D55,รายได้ที่เกิดขึ้นในจังหวัด!D55:CL131,87,FALSE)</f>
        <v>28.29</v>
      </c>
      <c r="DI55" s="377">
        <f t="shared" si="52"/>
        <v>40.794279348992596</v>
      </c>
      <c r="DJ55" s="376">
        <f t="shared" si="53"/>
        <v>283.73427934899257</v>
      </c>
      <c r="DK55" s="378">
        <f t="shared" si="54"/>
        <v>3090.6606402752532</v>
      </c>
      <c r="DL55" s="379">
        <f t="shared" si="55"/>
        <v>6.8448406499539995</v>
      </c>
    </row>
    <row r="56" spans="1:116" ht="41.1" hidden="1" customHeight="1">
      <c r="A56" s="300">
        <v>46</v>
      </c>
      <c r="B56" s="300" t="s">
        <v>146</v>
      </c>
      <c r="C56" s="322" t="s">
        <v>147</v>
      </c>
      <c r="D56" s="303" t="str">
        <f t="shared" si="4"/>
        <v>ยโสธร</v>
      </c>
      <c r="E56" s="264" t="s">
        <v>148</v>
      </c>
      <c r="F56" s="304">
        <v>557.29</v>
      </c>
      <c r="G56" s="304">
        <v>588.45265685817787</v>
      </c>
      <c r="H56" s="304">
        <v>612.92010930613083</v>
      </c>
      <c r="I56" s="305">
        <v>647.92852908011969</v>
      </c>
      <c r="J56" s="306">
        <f t="shared" si="56"/>
        <v>5.5918205706504534E-2</v>
      </c>
      <c r="K56" s="306">
        <f t="shared" si="56"/>
        <v>4.1579304915688085E-2</v>
      </c>
      <c r="L56" s="306">
        <f t="shared" si="56"/>
        <v>5.7117427283664889E-2</v>
      </c>
      <c r="M56" s="307">
        <f t="shared" si="1"/>
        <v>5.1538312635285834E-2</v>
      </c>
      <c r="N56" s="306">
        <f t="shared" si="2"/>
        <v>5.1538312635285834E-2</v>
      </c>
      <c r="O56" s="305">
        <v>0</v>
      </c>
      <c r="P56" s="305">
        <v>0</v>
      </c>
      <c r="Q56" s="305">
        <v>0</v>
      </c>
      <c r="R56" s="306">
        <v>1.4999999999999999E-2</v>
      </c>
      <c r="S56" s="305"/>
      <c r="T56" s="306">
        <f t="shared" si="3"/>
        <v>6.653831263528584E-2</v>
      </c>
      <c r="U56" s="366">
        <f>รายได้ที่เกิดขึ้นในจังหวัด!U56</f>
        <v>121.71000000000001</v>
      </c>
      <c r="V56" s="366">
        <f>รายได้ที่เกิดขึ้นในจังหวัด!V56</f>
        <v>7.8199999999999994</v>
      </c>
      <c r="W56" s="366">
        <f t="shared" si="5"/>
        <v>9.6660983419517663</v>
      </c>
      <c r="X56" s="366">
        <f t="shared" si="6"/>
        <v>131.37609834195177</v>
      </c>
      <c r="Y56" s="366">
        <f>รายได้ที่เกิดขึ้นในจังหวัด!X56</f>
        <v>129.57</v>
      </c>
      <c r="Z56" s="366">
        <f>รายได้ที่เกิดขึ้นในจังหวัด!Y56</f>
        <v>5.7900000000000018</v>
      </c>
      <c r="AA56" s="366">
        <f t="shared" si="7"/>
        <v>7.003723984749338</v>
      </c>
      <c r="AB56" s="366">
        <f t="shared" si="8"/>
        <v>136.57372398474934</v>
      </c>
      <c r="AC56" s="366">
        <f>รายได้ที่เกิดขึ้นในจังหวัด!AA56</f>
        <v>219.11</v>
      </c>
      <c r="AD56" s="366">
        <f>รายได้ที่เกิดขึ้นในจังหวัด!AB56</f>
        <v>9.6500000000000021</v>
      </c>
      <c r="AE56" s="366">
        <f t="shared" si="9"/>
        <v>11.340404454971466</v>
      </c>
      <c r="AF56" s="366">
        <f t="shared" si="10"/>
        <v>230.45040445497148</v>
      </c>
      <c r="AG56" s="366">
        <f>รายได้ที่เกิดขึ้นในจังหวัด!AD56</f>
        <v>84.85</v>
      </c>
      <c r="AH56" s="366">
        <f>รายได้ที่เกิดขึ้นในจังหวัด!AE56</f>
        <v>3.89</v>
      </c>
      <c r="AI56" s="366">
        <f t="shared" si="11"/>
        <v>6.4373021469654992</v>
      </c>
      <c r="AJ56" s="366">
        <f t="shared" si="12"/>
        <v>91.287302146965487</v>
      </c>
      <c r="AK56" s="366">
        <f t="shared" si="13"/>
        <v>589.68752892863813</v>
      </c>
      <c r="AL56" s="367"/>
      <c r="AM56" s="310">
        <f>VLOOKUP(D56,[2]รายได้!$B$6:$Y$83,21,FALSE)</f>
        <v>121.04</v>
      </c>
      <c r="AN56" s="310">
        <f>VLOOKUP(D56,[2]รายได้!$B$6:$Y$83,24,FALSE)</f>
        <v>7.72</v>
      </c>
      <c r="AO56" s="310">
        <f t="shared" si="14"/>
        <v>9.7411503264363724</v>
      </c>
      <c r="AP56" s="310">
        <f t="shared" si="15"/>
        <v>130.78115032643638</v>
      </c>
      <c r="AQ56" s="309">
        <f>VLOOKUP(D56,[3]Revenue_59!$A$4:$C$85,3,FALSE)</f>
        <v>133.85000000000002</v>
      </c>
      <c r="AR56" s="309">
        <f>VLOOKUP(D56,[3]Revenue_59!$A$4:$F$86,6,FALSE)</f>
        <v>5.97</v>
      </c>
      <c r="AS56" s="309">
        <f t="shared" si="16"/>
        <v>7.8547787824802295</v>
      </c>
      <c r="AT56" s="309">
        <f t="shared" si="17"/>
        <v>141.70477878248025</v>
      </c>
      <c r="AU56" s="310">
        <f>VLOOKUP(D56,[3]Revenue_59!$A$4:$L$86,9,FALSE)</f>
        <v>225.44</v>
      </c>
      <c r="AV56" s="310">
        <f>VLOOKUP(D56,[3]Revenue_59!$A$4:$L$86,12,FALSE)</f>
        <v>10.44</v>
      </c>
      <c r="AW56" s="310">
        <f t="shared" si="18"/>
        <v>14.883218505669479</v>
      </c>
      <c r="AX56" s="310">
        <f t="shared" si="19"/>
        <v>240.32321850566947</v>
      </c>
      <c r="AY56" s="309">
        <f>VLOOKUP(D56,[3]Revenue_59!$A$4:$R$86,15,FALSE)</f>
        <v>92.419999999999987</v>
      </c>
      <c r="AZ56" s="309">
        <f>VLOOKUP(D56,[3]Revenue_59!$A$4:$R$86,18,FALSE)</f>
        <v>4.28</v>
      </c>
      <c r="BA56" s="309">
        <f t="shared" si="20"/>
        <v>7.5339025667432606</v>
      </c>
      <c r="BB56" s="309">
        <f t="shared" si="21"/>
        <v>99.953902566743253</v>
      </c>
      <c r="BC56" s="368">
        <f t="shared" si="22"/>
        <v>612.76305018132939</v>
      </c>
      <c r="BD56" s="369">
        <f t="shared" si="23"/>
        <v>3.9131777629103937</v>
      </c>
      <c r="BE56" s="370">
        <f>VLOOKUP(D56,[3]Revenue_59!$A$4:$X$85,21,FALSE)</f>
        <v>128.76999999999998</v>
      </c>
      <c r="BF56" s="370">
        <f>VLOOKUP(D56,[3]Revenue_59!$A$4:$X$85,24,FALSE)</f>
        <v>8.0100000000000016</v>
      </c>
      <c r="BG56" s="371">
        <f t="shared" si="24"/>
        <v>9.4628846887222888</v>
      </c>
      <c r="BH56" s="370">
        <f t="shared" si="25"/>
        <v>138.23288468872227</v>
      </c>
      <c r="BI56" s="372">
        <f>VLOOKUP(D56,[3]Revenue_59!$A$4:$F$86,2,FALSE)</f>
        <v>142.12</v>
      </c>
      <c r="BJ56" s="372">
        <f>VLOOKUP(D56,[3]Revenue_59!$A$4:$F$86,5,FALSE)</f>
        <v>6.45</v>
      </c>
      <c r="BK56" s="373">
        <f t="shared" si="26"/>
        <v>8.027948464431967</v>
      </c>
      <c r="BL56" s="372">
        <f t="shared" si="27"/>
        <v>150.14794846443198</v>
      </c>
      <c r="BM56" s="370">
        <f>VLOOKUP(D56,[3]Revenue_59!$A$4:$K$85,8,FALSE)</f>
        <v>237.57000000000002</v>
      </c>
      <c r="BN56" s="370">
        <f>VLOOKUP(D56,[3]Revenue_59!$A$4:$K$85,11,FALSE)</f>
        <v>10.89</v>
      </c>
      <c r="BO56" s="371">
        <f t="shared" si="28"/>
        <v>13.906304070796596</v>
      </c>
      <c r="BP56" s="370">
        <f t="shared" si="29"/>
        <v>251.47630407079663</v>
      </c>
      <c r="BQ56" s="372">
        <f>VLOOKUP(D56,[3]Revenue_59!$A$4:$Q$85,14,FALSE)</f>
        <v>99.399999999999991</v>
      </c>
      <c r="BR56" s="372">
        <f>VLOOKUP(D56,[3]Revenue_59!$A$4:$Q$85,17,FALSE)</f>
        <v>4.74</v>
      </c>
      <c r="BS56" s="373">
        <f t="shared" si="30"/>
        <v>7.7829205903874978</v>
      </c>
      <c r="BT56" s="372">
        <f t="shared" si="31"/>
        <v>107.18292059038748</v>
      </c>
      <c r="BU56" s="316">
        <f t="shared" si="32"/>
        <v>647.0400578143383</v>
      </c>
      <c r="BV56" s="317">
        <f t="shared" si="33"/>
        <v>5.5938437578547902</v>
      </c>
      <c r="BW56" s="374">
        <f>VLOOKUP(D56,[4]รายได้ผู้เยียมเยือนชาวไทย!$C$6:$G$82,3,FALSE)</f>
        <v>137.18</v>
      </c>
      <c r="BX56" s="374">
        <f>VLOOKUP(D56,[4]รายได้ผู้เยียมเยือนชาวต่างชาติ!$C$6:$G$82,3,FALSE)</f>
        <v>8.5000000000000018</v>
      </c>
      <c r="BY56" s="375">
        <f t="shared" si="34"/>
        <v>9.3783053527603979</v>
      </c>
      <c r="BZ56" s="374">
        <f t="shared" si="35"/>
        <v>146.55830535276041</v>
      </c>
      <c r="CA56" s="376">
        <f>VLOOKUP(D56,[4]รายได้ผู้เยียมเยือนชาวไทย!$C$6:$N$82,6,FALSE)</f>
        <v>52.33</v>
      </c>
      <c r="CB56" s="376">
        <f>VLOOKUP(D56,[4]รายได้ผู้เยียมเยือนชาวต่างชาติ!$C$6:$N$82,6,FALSE)</f>
        <v>2.63</v>
      </c>
      <c r="CC56" s="377">
        <f t="shared" si="36"/>
        <v>3.7115506987770068</v>
      </c>
      <c r="CD56" s="376">
        <f t="shared" si="37"/>
        <v>56.041550698777002</v>
      </c>
      <c r="CE56" s="374">
        <f>VLOOKUP(D56,[4]รายได้ผู้เยียมเยือนชาวไทย!$C$6:$N$82,7,FALSE)</f>
        <v>49.11</v>
      </c>
      <c r="CF56" s="374">
        <f>VLOOKUP(D56,[4]รายได้ผู้เยียมเยือนชาวต่างชาติ!$C$6:$N$82,7,FALSE)</f>
        <v>2.29</v>
      </c>
      <c r="CG56" s="375">
        <f t="shared" si="38"/>
        <v>3.2909794939637371</v>
      </c>
      <c r="CH56" s="374">
        <f t="shared" si="39"/>
        <v>52.400979493963739</v>
      </c>
      <c r="CI56" s="376">
        <f>VLOOKUP(D56,[4]รายได้ผู้เยียมเยือนชาวไทย!$C$6:$N$82,8,FALSE)</f>
        <v>51.46</v>
      </c>
      <c r="CJ56" s="376">
        <f>VLOOKUP(D56,[4]รายได้ผู้เยียมเยือนชาวต่างชาติ!$C$6:$N$82,8,FALSE)</f>
        <v>1.92</v>
      </c>
      <c r="CK56" s="377">
        <f t="shared" si="40"/>
        <v>2.4763048631161362</v>
      </c>
      <c r="CL56" s="376">
        <f t="shared" si="41"/>
        <v>53.936304863116135</v>
      </c>
      <c r="CM56" s="374">
        <f>VLOOKUP(D56,[4]รายได้ผู้เยียมเยือนชาวไทย!$C$6:$N$82,9,FALSE)</f>
        <v>82.18</v>
      </c>
      <c r="CN56" s="374">
        <f>VLOOKUP(D56,[4]รายได้ผู้เยียมเยือนชาวต่างชาติ!$C$6:$N$82,9,FALSE)</f>
        <v>3.63</v>
      </c>
      <c r="CO56" s="375">
        <f t="shared" si="42"/>
        <v>4.1566128366083577</v>
      </c>
      <c r="CP56" s="374">
        <f t="shared" si="43"/>
        <v>86.336612836608367</v>
      </c>
      <c r="CQ56" s="376">
        <f>VLOOKUP(D56,[4]รายได้ผู้เยียมเยือนชาวไทย!$C$6:$N$82,10,FALSE)</f>
        <v>92.66</v>
      </c>
      <c r="CR56" s="376">
        <f>VLOOKUP(D56,[4]รายได้ผู้เยียมเยือนชาวต่างชาติ!$C$6:$N$82,10,FALSE)</f>
        <v>4.2</v>
      </c>
      <c r="CS56" s="377">
        <f t="shared" si="44"/>
        <v>4.956583983956369</v>
      </c>
      <c r="CT56" s="376">
        <f t="shared" si="45"/>
        <v>97.61658398395636</v>
      </c>
      <c r="CU56" s="374">
        <f>VLOOKUP(D56,[4]รายได้ผู้เยียมเยือนชาวไทย!$C$6:$N$82,11,FALSE)</f>
        <v>80.58</v>
      </c>
      <c r="CV56" s="374">
        <f>VLOOKUP(D56,[4]รายได้ผู้เยียมเยือนชาวต่างชาติ!$C$6:$N$82,11,FALSE)</f>
        <v>3.77</v>
      </c>
      <c r="CW56" s="375">
        <f t="shared" si="46"/>
        <v>4.5660401850165009</v>
      </c>
      <c r="CX56" s="374">
        <f t="shared" si="47"/>
        <v>85.146040185016503</v>
      </c>
      <c r="CY56" s="376">
        <f>VLOOKUP(D56,[4]รายได้ผู้เยียมเยือนชาวไทย!$C$6:$N$82,12,FALSE)</f>
        <v>37.82</v>
      </c>
      <c r="CZ56" s="376">
        <f>VLOOKUP(D56,[4]รายได้ผู้เยียมเยือนชาวต่างชาติ!$C$6:$N$82,12,FALSE)</f>
        <v>1.86</v>
      </c>
      <c r="DA56" s="377">
        <f t="shared" si="48"/>
        <v>2.9240493616254812</v>
      </c>
      <c r="DB56" s="376">
        <f t="shared" si="49"/>
        <v>40.744049361625478</v>
      </c>
      <c r="DC56" s="374">
        <f>VLOOKUP(D56,รายได้ที่เกิดขึ้นในจังหวัด!D56:CI132,83,FALSE)</f>
        <v>34.42</v>
      </c>
      <c r="DD56" s="374">
        <f>VLOOKUP(D56,รายได้ที่เกิดขึ้นในจังหวัด!D56:CI132,84,FALSE)</f>
        <v>1.57</v>
      </c>
      <c r="DE56" s="375">
        <f t="shared" si="50"/>
        <v>2.5608757581958681</v>
      </c>
      <c r="DF56" s="374">
        <f t="shared" si="51"/>
        <v>36.980875758195872</v>
      </c>
      <c r="DG56" s="376">
        <f>VLOOKUP(D56,รายได้ที่เกิดขึ้นในจังหวัด!D56:CL132,86,FALSE)</f>
        <v>33.72</v>
      </c>
      <c r="DH56" s="376">
        <f>VLOOKUP(D56,รายได้ที่เกิดขึ้นในจังหวัด!D56:CL132,87,FALSE)</f>
        <v>1.61</v>
      </c>
      <c r="DI56" s="377">
        <f t="shared" si="52"/>
        <v>2.3216256540077089</v>
      </c>
      <c r="DJ56" s="376">
        <f t="shared" si="53"/>
        <v>36.04162565400771</v>
      </c>
      <c r="DK56" s="378">
        <f t="shared" si="54"/>
        <v>691.80292818802764</v>
      </c>
      <c r="DL56" s="379">
        <f t="shared" si="55"/>
        <v>6.9180987843157</v>
      </c>
    </row>
    <row r="57" spans="1:116" ht="41.1" hidden="1" customHeight="1">
      <c r="A57" s="300">
        <v>47</v>
      </c>
      <c r="B57" s="300" t="s">
        <v>149</v>
      </c>
      <c r="C57" s="322" t="s">
        <v>150</v>
      </c>
      <c r="D57" s="303" t="str">
        <f t="shared" si="4"/>
        <v>ยะลา</v>
      </c>
      <c r="E57" s="264" t="s">
        <v>113</v>
      </c>
      <c r="F57" s="304">
        <v>2402.2400000000002</v>
      </c>
      <c r="G57" s="304">
        <v>3141.5550139149555</v>
      </c>
      <c r="H57" s="304">
        <v>3574.9340223193312</v>
      </c>
      <c r="I57" s="305">
        <v>3866.642021625551</v>
      </c>
      <c r="J57" s="306">
        <f t="shared" si="56"/>
        <v>0.30776067916401156</v>
      </c>
      <c r="K57" s="306">
        <f t="shared" si="56"/>
        <v>0.13795047563541019</v>
      </c>
      <c r="L57" s="306">
        <f t="shared" si="56"/>
        <v>8.159814908051552E-2</v>
      </c>
      <c r="M57" s="307">
        <f t="shared" si="1"/>
        <v>0.17576976795997909</v>
      </c>
      <c r="N57" s="306">
        <f t="shared" si="2"/>
        <v>0.1</v>
      </c>
      <c r="O57" s="305">
        <v>0</v>
      </c>
      <c r="P57" s="305">
        <v>0</v>
      </c>
      <c r="Q57" s="305">
        <v>0</v>
      </c>
      <c r="R57" s="305">
        <v>0</v>
      </c>
      <c r="S57" s="305"/>
      <c r="T57" s="306">
        <f t="shared" si="3"/>
        <v>0.1</v>
      </c>
      <c r="U57" s="366">
        <f>รายได้ที่เกิดขึ้นในจังหวัด!U57</f>
        <v>98.72</v>
      </c>
      <c r="V57" s="366">
        <f>รายได้ที่เกิดขึ้นในจังหวัด!V57</f>
        <v>580.49</v>
      </c>
      <c r="W57" s="366">
        <f t="shared" si="5"/>
        <v>717.52857116618691</v>
      </c>
      <c r="X57" s="366">
        <f t="shared" si="6"/>
        <v>816.24857116618693</v>
      </c>
      <c r="Y57" s="366">
        <f>รายได้ที่เกิดขึ้นในจังหวัด!X57</f>
        <v>78.070000000000007</v>
      </c>
      <c r="Z57" s="366">
        <f>รายได้ที่เกิดขึ้นในจังหวัด!Y57</f>
        <v>424.24</v>
      </c>
      <c r="AA57" s="366">
        <f t="shared" si="7"/>
        <v>513.17096084456966</v>
      </c>
      <c r="AB57" s="366">
        <f t="shared" si="8"/>
        <v>591.24096084456971</v>
      </c>
      <c r="AC57" s="366">
        <f>รายได้ที่เกิดขึ้นในจังหวัด!AA57</f>
        <v>48.620000000000012</v>
      </c>
      <c r="AD57" s="366">
        <f>รายได้ที่เกิดขึ้นในจังหวัด!AB57</f>
        <v>611.0100000000001</v>
      </c>
      <c r="AE57" s="366">
        <f t="shared" si="9"/>
        <v>718.04150528830201</v>
      </c>
      <c r="AF57" s="366">
        <f t="shared" si="10"/>
        <v>766.66150528830201</v>
      </c>
      <c r="AG57" s="366">
        <f>รายได้ที่เกิดขึ้นในจังหวัด!AD57</f>
        <v>153</v>
      </c>
      <c r="AH57" s="366">
        <f>รายได้ที่เกิดขึ้นในจังหวัด!AE57</f>
        <v>500.74999999999994</v>
      </c>
      <c r="AI57" s="366">
        <f t="shared" si="11"/>
        <v>828.65785349433759</v>
      </c>
      <c r="AJ57" s="366">
        <f t="shared" si="12"/>
        <v>981.65785349433759</v>
      </c>
      <c r="AK57" s="366">
        <f t="shared" si="13"/>
        <v>3155.8088907933961</v>
      </c>
      <c r="AL57" s="367"/>
      <c r="AM57" s="310">
        <f>VLOOKUP(D57,[2]รายได้!$B$6:$Y$83,21,FALSE)</f>
        <v>109.25999999999999</v>
      </c>
      <c r="AN57" s="310">
        <f>VLOOKUP(D57,[2]รายได้!$B$6:$Y$83,24,FALSE)</f>
        <v>594.74</v>
      </c>
      <c r="AO57" s="310">
        <f t="shared" si="14"/>
        <v>750.44711724673164</v>
      </c>
      <c r="AP57" s="310">
        <f t="shared" si="15"/>
        <v>859.70711724673163</v>
      </c>
      <c r="AQ57" s="309">
        <f>VLOOKUP(D57,[3]Revenue_59!$A$4:$C$85,3,FALSE)</f>
        <v>85.08</v>
      </c>
      <c r="AR57" s="309">
        <f>VLOOKUP(D57,[3]Revenue_59!$A$4:$F$86,6,FALSE)</f>
        <v>449.18</v>
      </c>
      <c r="AS57" s="309">
        <f t="shared" si="16"/>
        <v>590.98987161046398</v>
      </c>
      <c r="AT57" s="309">
        <f t="shared" si="17"/>
        <v>676.06987161046402</v>
      </c>
      <c r="AU57" s="310">
        <f>VLOOKUP(D57,[3]Revenue_59!$A$4:$L$86,9,FALSE)</f>
        <v>53.24</v>
      </c>
      <c r="AV57" s="310">
        <f>VLOOKUP(D57,[3]Revenue_59!$A$4:$L$86,12,FALSE)</f>
        <v>657.1099999999999</v>
      </c>
      <c r="AW57" s="310">
        <f t="shared" si="18"/>
        <v>936.77315251537073</v>
      </c>
      <c r="AX57" s="310">
        <f t="shared" si="19"/>
        <v>990.01315251537073</v>
      </c>
      <c r="AY57" s="309">
        <f>VLOOKUP(D57,[3]Revenue_59!$A$4:$R$86,15,FALSE)</f>
        <v>164.93</v>
      </c>
      <c r="AZ57" s="309">
        <f>VLOOKUP(D57,[3]Revenue_59!$A$4:$R$86,18,FALSE)</f>
        <v>535.57000000000005</v>
      </c>
      <c r="BA57" s="309">
        <f t="shared" si="20"/>
        <v>942.74116768006729</v>
      </c>
      <c r="BB57" s="309">
        <f t="shared" si="21"/>
        <v>1107.6711676800674</v>
      </c>
      <c r="BC57" s="368">
        <f t="shared" si="22"/>
        <v>3633.4613090526336</v>
      </c>
      <c r="BD57" s="369">
        <f t="shared" si="23"/>
        <v>15.135657284340553</v>
      </c>
      <c r="BE57" s="370">
        <f>VLOOKUP(D57,[3]Revenue_59!$A$4:$X$85,21,FALSE)</f>
        <v>130.89000000000001</v>
      </c>
      <c r="BF57" s="370">
        <f>VLOOKUP(D57,[3]Revenue_59!$A$4:$X$85,24,FALSE)</f>
        <v>653.28000000000009</v>
      </c>
      <c r="BG57" s="371">
        <f t="shared" si="24"/>
        <v>771.77444562403218</v>
      </c>
      <c r="BH57" s="370">
        <f t="shared" si="25"/>
        <v>902.66444562403217</v>
      </c>
      <c r="BI57" s="372">
        <f>VLOOKUP(D57,[3]Revenue_59!$A$4:$F$86,2,FALSE)</f>
        <v>92.830000000000013</v>
      </c>
      <c r="BJ57" s="372">
        <f>VLOOKUP(D57,[3]Revenue_59!$A$4:$F$86,5,FALSE)</f>
        <v>497.05999999999995</v>
      </c>
      <c r="BK57" s="373">
        <f t="shared" si="26"/>
        <v>618.66233546210117</v>
      </c>
      <c r="BL57" s="372">
        <f t="shared" si="27"/>
        <v>711.49233546210121</v>
      </c>
      <c r="BM57" s="370">
        <f>VLOOKUP(D57,[3]Revenue_59!$A$4:$K$85,8,FALSE)</f>
        <v>56.15</v>
      </c>
      <c r="BN57" s="370">
        <f>VLOOKUP(D57,[3]Revenue_59!$A$4:$K$85,11,FALSE)</f>
        <v>687.51</v>
      </c>
      <c r="BO57" s="371">
        <f t="shared" si="28"/>
        <v>877.93600658524952</v>
      </c>
      <c r="BP57" s="370">
        <f t="shared" si="29"/>
        <v>934.08600658524949</v>
      </c>
      <c r="BQ57" s="372">
        <f>VLOOKUP(D57,[3]Revenue_59!$A$4:$Q$85,14,FALSE)</f>
        <v>181.94</v>
      </c>
      <c r="BR57" s="372">
        <f>VLOOKUP(D57,[3]Revenue_59!$A$4:$Q$85,17,FALSE)</f>
        <v>575.66000000000008</v>
      </c>
      <c r="BS57" s="373">
        <f t="shared" si="30"/>
        <v>945.21436013976086</v>
      </c>
      <c r="BT57" s="372">
        <f t="shared" si="31"/>
        <v>1127.1543601397609</v>
      </c>
      <c r="BU57" s="316">
        <f t="shared" si="32"/>
        <v>3675.3971478111434</v>
      </c>
      <c r="BV57" s="317">
        <f t="shared" si="33"/>
        <v>1.1541567445352519</v>
      </c>
      <c r="BW57" s="374">
        <f>VLOOKUP(D57,[4]รายได้ผู้เยียมเยือนชาวไทย!$C$6:$G$82,3,FALSE)</f>
        <v>136.46</v>
      </c>
      <c r="BX57" s="374">
        <f>VLOOKUP(D57,[4]รายได้ผู้เยียมเยือนชาวต่างชาติ!$C$6:$G$82,3,FALSE)</f>
        <v>658.68</v>
      </c>
      <c r="BY57" s="375">
        <f t="shared" si="34"/>
        <v>726.74143173602556</v>
      </c>
      <c r="BZ57" s="374">
        <f t="shared" si="35"/>
        <v>863.2014317360256</v>
      </c>
      <c r="CA57" s="376">
        <f>VLOOKUP(D57,[4]รายได้ผู้เยียมเยือนชาวไทย!$C$6:$N$82,6,FALSE)</f>
        <v>34.869999999999997</v>
      </c>
      <c r="CB57" s="376">
        <f>VLOOKUP(D57,[4]รายได้ผู้เยียมเยือนชาวต่างชาติ!$C$6:$N$82,6,FALSE)</f>
        <v>179.48</v>
      </c>
      <c r="CC57" s="377">
        <f t="shared" si="36"/>
        <v>253.28863856140578</v>
      </c>
      <c r="CD57" s="376">
        <f t="shared" si="37"/>
        <v>288.15863856140578</v>
      </c>
      <c r="CE57" s="374">
        <f>VLOOKUP(D57,[4]รายได้ผู้เยียมเยือนชาวไทย!$C$6:$N$82,7,FALSE)</f>
        <v>36.53</v>
      </c>
      <c r="CF57" s="374">
        <f>VLOOKUP(D57,[4]รายได้ผู้เยียมเยือนชาวต่างชาติ!$C$6:$N$82,7,FALSE)</f>
        <v>171.67</v>
      </c>
      <c r="CG57" s="375">
        <f t="shared" si="38"/>
        <v>246.70849333133393</v>
      </c>
      <c r="CH57" s="374">
        <f t="shared" si="39"/>
        <v>283.23849333133393</v>
      </c>
      <c r="CI57" s="376">
        <f>VLOOKUP(D57,[4]รายได้ผู้เยียมเยือนชาวไทย!$C$6:$N$82,8,FALSE)</f>
        <v>27.11</v>
      </c>
      <c r="CJ57" s="376">
        <f>VLOOKUP(D57,[4]รายได้ผู้เยียมเยือนชาวต่างชาติ!$C$6:$N$82,8,FALSE)</f>
        <v>181.3</v>
      </c>
      <c r="CK57" s="377">
        <f t="shared" si="40"/>
        <v>233.83024566820603</v>
      </c>
      <c r="CL57" s="376">
        <f t="shared" si="41"/>
        <v>260.94024566820605</v>
      </c>
      <c r="CM57" s="374">
        <f>VLOOKUP(D57,[4]รายได้ผู้เยียมเยือนชาวไทย!$C$6:$N$82,9,FALSE)</f>
        <v>24.91</v>
      </c>
      <c r="CN57" s="374">
        <f>VLOOKUP(D57,[4]รายได้ผู้เยียมเยือนชาวต่างชาติ!$C$6:$N$82,9,FALSE)</f>
        <v>262.97000000000003</v>
      </c>
      <c r="CO57" s="375">
        <f t="shared" si="42"/>
        <v>301.11969081071629</v>
      </c>
      <c r="CP57" s="374">
        <f t="shared" si="43"/>
        <v>326.02969081071632</v>
      </c>
      <c r="CQ57" s="376">
        <f>VLOOKUP(D57,[4]รายได้ผู้เยียมเยือนชาวไทย!$C$6:$N$82,10,FALSE)</f>
        <v>22.88</v>
      </c>
      <c r="CR57" s="376">
        <f>VLOOKUP(D57,[4]รายได้ผู้เยียมเยือนชาวต่างชาติ!$C$6:$N$82,10,FALSE)</f>
        <v>256.97000000000003</v>
      </c>
      <c r="CS57" s="377">
        <f t="shared" si="44"/>
        <v>303.26033008506386</v>
      </c>
      <c r="CT57" s="376">
        <f t="shared" si="45"/>
        <v>326.14033008506385</v>
      </c>
      <c r="CU57" s="374">
        <f>VLOOKUP(D57,[4]รายได้ผู้เยียมเยือนชาวไทย!$C$6:$N$82,11,FALSE)</f>
        <v>13.06</v>
      </c>
      <c r="CV57" s="374">
        <f>VLOOKUP(D57,[4]รายได้ผู้เยียมเยือนชาวต่างชาติ!$C$6:$N$82,11,FALSE)</f>
        <v>258.02999999999997</v>
      </c>
      <c r="CW57" s="375">
        <f t="shared" si="46"/>
        <v>312.51335515644763</v>
      </c>
      <c r="CX57" s="374">
        <f t="shared" si="47"/>
        <v>325.57335515644763</v>
      </c>
      <c r="CY57" s="376">
        <f>VLOOKUP(D57,[4]รายได้ผู้เยียมเยือนชาวไทย!$C$6:$N$82,12,FALSE)</f>
        <v>65.510000000000005</v>
      </c>
      <c r="CZ57" s="376">
        <f>VLOOKUP(D57,[4]รายได้ผู้เยียมเยือนชาวต่างชาติ!$C$6:$N$82,12,FALSE)</f>
        <v>208.59</v>
      </c>
      <c r="DA57" s="377">
        <f t="shared" si="48"/>
        <v>327.91798728035434</v>
      </c>
      <c r="DB57" s="376">
        <f t="shared" si="49"/>
        <v>393.42798728035433</v>
      </c>
      <c r="DC57" s="374">
        <f>VLOOKUP(D57,รายได้ที่เกิดขึ้นในจังหวัด!D57:CI133,83,FALSE)</f>
        <v>85.44</v>
      </c>
      <c r="DD57" s="374">
        <f>VLOOKUP(D57,รายได้ที่เกิดขึ้นในจังหวัด!D57:CI133,84,FALSE)</f>
        <v>222.08</v>
      </c>
      <c r="DE57" s="375">
        <f t="shared" si="50"/>
        <v>362.24158495550216</v>
      </c>
      <c r="DF57" s="374">
        <f t="shared" si="51"/>
        <v>447.68158495550216</v>
      </c>
      <c r="DG57" s="376">
        <f>VLOOKUP(D57,รายได้ที่เกิดขึ้นในจังหวัด!D57:CL133,86,FALSE)</f>
        <v>52.72</v>
      </c>
      <c r="DH57" s="376">
        <f>VLOOKUP(D57,รายได้ที่เกิดขึ้นในจังหวัด!D57:CL133,87,FALSE)</f>
        <v>210.05</v>
      </c>
      <c r="DI57" s="377">
        <f t="shared" si="52"/>
        <v>302.89283765485669</v>
      </c>
      <c r="DJ57" s="376">
        <f t="shared" si="53"/>
        <v>355.61283765485666</v>
      </c>
      <c r="DK57" s="378">
        <f t="shared" si="54"/>
        <v>3870.0045952399128</v>
      </c>
      <c r="DL57" s="379">
        <f t="shared" si="55"/>
        <v>5.294868543516893</v>
      </c>
    </row>
    <row r="58" spans="1:116" ht="41.1" hidden="1" customHeight="1">
      <c r="A58" s="300">
        <v>48</v>
      </c>
      <c r="B58" s="300" t="s">
        <v>151</v>
      </c>
      <c r="C58" s="322" t="s">
        <v>152</v>
      </c>
      <c r="D58" s="303" t="str">
        <f t="shared" si="4"/>
        <v>ร้อยเอ็ด</v>
      </c>
      <c r="E58" s="264" t="s">
        <v>66</v>
      </c>
      <c r="F58" s="304">
        <v>893.51</v>
      </c>
      <c r="G58" s="304">
        <v>925.47262807649679</v>
      </c>
      <c r="H58" s="304">
        <v>998.39171422893912</v>
      </c>
      <c r="I58" s="305">
        <v>1320.6760082607229</v>
      </c>
      <c r="J58" s="306">
        <f t="shared" ref="J58:L86" si="57">(G58-F58)/F58</f>
        <v>3.5771986968804827E-2</v>
      </c>
      <c r="K58" s="306">
        <f t="shared" si="57"/>
        <v>7.8791186189911891E-2</v>
      </c>
      <c r="L58" s="306">
        <f t="shared" si="57"/>
        <v>0.3228034542340778</v>
      </c>
      <c r="M58" s="307">
        <f t="shared" si="1"/>
        <v>0.14578887579759817</v>
      </c>
      <c r="N58" s="306">
        <f t="shared" si="2"/>
        <v>0.1</v>
      </c>
      <c r="O58" s="305">
        <v>0</v>
      </c>
      <c r="P58" s="305">
        <v>0</v>
      </c>
      <c r="Q58" s="305">
        <v>0</v>
      </c>
      <c r="R58" s="305">
        <v>0</v>
      </c>
      <c r="S58" s="305"/>
      <c r="T58" s="306">
        <f t="shared" si="3"/>
        <v>0.1</v>
      </c>
      <c r="U58" s="366">
        <f>รายได้ที่เกิดขึ้นในจังหวัด!U58</f>
        <v>319.60000000000002</v>
      </c>
      <c r="V58" s="366">
        <f>รายได้ที่เกิดขึ้นในจังหวัด!V58</f>
        <v>1.6800000000000004</v>
      </c>
      <c r="W58" s="366">
        <f t="shared" si="5"/>
        <v>2.0766042473758279</v>
      </c>
      <c r="X58" s="366">
        <f t="shared" si="6"/>
        <v>321.67660424737585</v>
      </c>
      <c r="Y58" s="366">
        <f>รายได้ที่เกิดขึ้นในจังหวัด!X58</f>
        <v>172.07</v>
      </c>
      <c r="Z58" s="366">
        <f>รายได้ที่เกิดขึ้นในจังหวัด!Y58</f>
        <v>2.8600000000000003</v>
      </c>
      <c r="AA58" s="366">
        <f t="shared" si="7"/>
        <v>3.4595251461801562</v>
      </c>
      <c r="AB58" s="366">
        <f t="shared" si="8"/>
        <v>175.52952514618016</v>
      </c>
      <c r="AC58" s="366">
        <f>รายได้ที่เกิดขึ้นในจังหวัด!AA58</f>
        <v>198.87</v>
      </c>
      <c r="AD58" s="366">
        <f>รายได้ที่เกิดขึ้นในจังหวัด!AB58</f>
        <v>2.9200000000000004</v>
      </c>
      <c r="AE58" s="366">
        <f t="shared" si="9"/>
        <v>3.4315006226442151</v>
      </c>
      <c r="AF58" s="366">
        <f t="shared" si="10"/>
        <v>202.30150062264423</v>
      </c>
      <c r="AG58" s="366">
        <f>รายได้ที่เกิดขึ้นในจังหวัด!AD58</f>
        <v>229.5</v>
      </c>
      <c r="AH58" s="366">
        <f>รายได้ที่เกิดขึ้นในจังหวัด!AE58</f>
        <v>0.98</v>
      </c>
      <c r="AI58" s="366">
        <f t="shared" si="11"/>
        <v>1.6217367876674007</v>
      </c>
      <c r="AJ58" s="366">
        <f t="shared" si="12"/>
        <v>231.1217367876674</v>
      </c>
      <c r="AK58" s="366">
        <f t="shared" si="13"/>
        <v>930.62936680386758</v>
      </c>
      <c r="AL58" s="367"/>
      <c r="AM58" s="310">
        <f>VLOOKUP(D58,[2]รายได้!$B$6:$Y$83,21,FALSE)</f>
        <v>334</v>
      </c>
      <c r="AN58" s="310">
        <f>VLOOKUP(D58,[2]รายได้!$B$6:$Y$83,24,FALSE)</f>
        <v>1.7900000000000003</v>
      </c>
      <c r="AO58" s="310">
        <f t="shared" si="14"/>
        <v>2.2586345964146513</v>
      </c>
      <c r="AP58" s="310">
        <f t="shared" si="15"/>
        <v>336.25863459641465</v>
      </c>
      <c r="AQ58" s="309">
        <f>VLOOKUP(D58,[3]Revenue_59!$A$4:$C$85,3,FALSE)</f>
        <v>181.71</v>
      </c>
      <c r="AR58" s="309">
        <f>VLOOKUP(D58,[3]Revenue_59!$A$4:$F$86,6,FALSE)</f>
        <v>2.87</v>
      </c>
      <c r="AS58" s="309">
        <f t="shared" si="16"/>
        <v>3.7760829322811156</v>
      </c>
      <c r="AT58" s="309">
        <f t="shared" si="17"/>
        <v>185.48608293228114</v>
      </c>
      <c r="AU58" s="310">
        <f>VLOOKUP(D58,[3]Revenue_59!$A$4:$L$86,9,FALSE)</f>
        <v>221.92</v>
      </c>
      <c r="AV58" s="310">
        <f>VLOOKUP(D58,[3]Revenue_59!$A$4:$L$86,12,FALSE)</f>
        <v>3.36</v>
      </c>
      <c r="AW58" s="310">
        <f t="shared" si="18"/>
        <v>4.7900013581464984</v>
      </c>
      <c r="AX58" s="310">
        <f t="shared" si="19"/>
        <v>226.71000135814649</v>
      </c>
      <c r="AY58" s="309">
        <f>VLOOKUP(D58,[3]Revenue_59!$A$4:$R$86,15,FALSE)</f>
        <v>247.81</v>
      </c>
      <c r="AZ58" s="309">
        <f>VLOOKUP(D58,[3]Revenue_59!$A$4:$R$86,18,FALSE)</f>
        <v>1.1400000000000001</v>
      </c>
      <c r="BA58" s="309">
        <f t="shared" si="20"/>
        <v>2.0066936743194668</v>
      </c>
      <c r="BB58" s="309">
        <f t="shared" si="21"/>
        <v>249.81669367431948</v>
      </c>
      <c r="BC58" s="368">
        <f t="shared" si="22"/>
        <v>998.27141256116181</v>
      </c>
      <c r="BD58" s="369">
        <f t="shared" si="23"/>
        <v>7.2684194342160655</v>
      </c>
      <c r="BE58" s="370">
        <f>VLOOKUP(D58,[3]Revenue_59!$A$4:$X$85,21,FALSE)</f>
        <v>349.06</v>
      </c>
      <c r="BF58" s="370">
        <f>VLOOKUP(D58,[3]Revenue_59!$A$4:$X$85,24,FALSE)</f>
        <v>1.8700000000000003</v>
      </c>
      <c r="BG58" s="371">
        <f t="shared" si="24"/>
        <v>2.2091878112248038</v>
      </c>
      <c r="BH58" s="370">
        <f t="shared" si="25"/>
        <v>351.26918781122481</v>
      </c>
      <c r="BI58" s="372">
        <f>VLOOKUP(D58,[3]Revenue_59!$A$4:$F$86,2,FALSE)</f>
        <v>254.16000000000003</v>
      </c>
      <c r="BJ58" s="372">
        <f>VLOOKUP(D58,[3]Revenue_59!$A$4:$F$86,5,FALSE)</f>
        <v>4.1000000000000005</v>
      </c>
      <c r="BK58" s="373">
        <f t="shared" si="26"/>
        <v>5.1030370083986147</v>
      </c>
      <c r="BL58" s="372">
        <f t="shared" si="27"/>
        <v>259.26303700839861</v>
      </c>
      <c r="BM58" s="370">
        <f>VLOOKUP(D58,[3]Revenue_59!$A$4:$K$85,8,FALSE)</f>
        <v>298.12000000000006</v>
      </c>
      <c r="BN58" s="370">
        <f>VLOOKUP(D58,[3]Revenue_59!$A$4:$K$85,11,FALSE)</f>
        <v>3.9900000000000007</v>
      </c>
      <c r="BO58" s="371">
        <f t="shared" si="28"/>
        <v>5.0951472215315352</v>
      </c>
      <c r="BP58" s="370">
        <f t="shared" si="29"/>
        <v>303.21514722153159</v>
      </c>
      <c r="BQ58" s="372">
        <f>VLOOKUP(D58,[3]Revenue_59!$A$4:$Q$85,14,FALSE)</f>
        <v>320.76000000000005</v>
      </c>
      <c r="BR58" s="372">
        <f>VLOOKUP(D58,[3]Revenue_59!$A$4:$Q$85,17,FALSE)</f>
        <v>1.3299999999999998</v>
      </c>
      <c r="BS58" s="373">
        <f t="shared" si="30"/>
        <v>2.1838152711424832</v>
      </c>
      <c r="BT58" s="372">
        <f t="shared" si="31"/>
        <v>322.94381527114251</v>
      </c>
      <c r="BU58" s="316">
        <f t="shared" si="32"/>
        <v>1236.6911873122976</v>
      </c>
      <c r="BV58" s="317">
        <f t="shared" si="33"/>
        <v>23.883261781427443</v>
      </c>
      <c r="BW58" s="374">
        <f>VLOOKUP(D58,[4]รายได้ผู้เยียมเยือนชาวไทย!$C$6:$G$82,3,FALSE)</f>
        <v>395.93</v>
      </c>
      <c r="BX58" s="374">
        <f>VLOOKUP(D58,[4]รายได้ผู้เยียมเยือนชาวต่างชาติ!$C$6:$G$82,3,FALSE)</f>
        <v>2.0600000000000005</v>
      </c>
      <c r="BY58" s="375">
        <f t="shared" si="34"/>
        <v>2.2728598854925202</v>
      </c>
      <c r="BZ58" s="374">
        <f t="shared" si="35"/>
        <v>398.2028598854925</v>
      </c>
      <c r="CA58" s="376">
        <f>VLOOKUP(D58,[4]รายได้ผู้เยียมเยือนชาวไทย!$C$6:$N$82,6,FALSE)</f>
        <v>101.29</v>
      </c>
      <c r="CB58" s="376">
        <f>VLOOKUP(D58,[4]รายได้ผู้เยียมเยือนชาวต่างชาติ!$C$6:$N$82,6,FALSE)</f>
        <v>1.59</v>
      </c>
      <c r="CC58" s="377">
        <f t="shared" si="36"/>
        <v>2.2438652513518789</v>
      </c>
      <c r="CD58" s="376">
        <f t="shared" si="37"/>
        <v>103.53386525135188</v>
      </c>
      <c r="CE58" s="374">
        <f>VLOOKUP(D58,[4]รายได้ผู้เยียมเยือนชาวไทย!$C$6:$N$82,7,FALSE)</f>
        <v>96.4</v>
      </c>
      <c r="CF58" s="374">
        <f>VLOOKUP(D58,[4]รายได้ผู้เยียมเยือนชาวต่างชาติ!$C$6:$N$82,7,FALSE)</f>
        <v>1.86</v>
      </c>
      <c r="CG58" s="375">
        <f t="shared" si="38"/>
        <v>2.6730226457522059</v>
      </c>
      <c r="CH58" s="374">
        <f t="shared" si="39"/>
        <v>99.073022645752218</v>
      </c>
      <c r="CI58" s="376">
        <f>VLOOKUP(D58,[4]รายได้ผู้เยียมเยือนชาวไทย!$C$6:$N$82,8,FALSE)</f>
        <v>76.48</v>
      </c>
      <c r="CJ58" s="376">
        <f>VLOOKUP(D58,[4]รายได้ผู้เยียมเยือนชาวต่างชาติ!$C$6:$N$82,8,FALSE)</f>
        <v>0.93</v>
      </c>
      <c r="CK58" s="377">
        <f t="shared" si="40"/>
        <v>1.1994601680718786</v>
      </c>
      <c r="CL58" s="376">
        <f t="shared" si="41"/>
        <v>77.679460168071884</v>
      </c>
      <c r="CM58" s="374">
        <f>VLOOKUP(D58,[4]รายได้ผู้เยียมเยือนชาวไทย!$C$6:$N$82,9,FALSE)</f>
        <v>105.88</v>
      </c>
      <c r="CN58" s="374">
        <f>VLOOKUP(D58,[4]รายได้ผู้เยียมเยือนชาวต่างชาติ!$C$6:$N$82,9,FALSE)</f>
        <v>1.51</v>
      </c>
      <c r="CO58" s="375">
        <f t="shared" si="42"/>
        <v>1.7290593342365346</v>
      </c>
      <c r="CP58" s="374">
        <f t="shared" si="43"/>
        <v>107.60905933423653</v>
      </c>
      <c r="CQ58" s="376">
        <f>VLOOKUP(D58,[4]รายได้ผู้เยียมเยือนชาวไทย!$C$6:$N$82,10,FALSE)</f>
        <v>97.87</v>
      </c>
      <c r="CR58" s="376">
        <f>VLOOKUP(D58,[4]รายได้ผู้เยียมเยือนชาวต่างชาติ!$C$6:$N$82,10,FALSE)</f>
        <v>1.39</v>
      </c>
      <c r="CS58" s="377">
        <f t="shared" si="44"/>
        <v>1.6403932708807982</v>
      </c>
      <c r="CT58" s="376">
        <f t="shared" si="45"/>
        <v>99.510393270880797</v>
      </c>
      <c r="CU58" s="374">
        <f>VLOOKUP(D58,[4]รายได้ผู้เยียมเยือนชาวไทย!$C$6:$N$82,11,FALSE)</f>
        <v>104.15</v>
      </c>
      <c r="CV58" s="374">
        <f>VLOOKUP(D58,[4]รายได้ผู้เยียมเยือนชาวต่างชาติ!$C$6:$N$82,11,FALSE)</f>
        <v>1.22</v>
      </c>
      <c r="CW58" s="375">
        <f t="shared" si="46"/>
        <v>1.4776045161061357</v>
      </c>
      <c r="CX58" s="374">
        <f t="shared" si="47"/>
        <v>105.62760451610615</v>
      </c>
      <c r="CY58" s="376">
        <f>VLOOKUP(D58,[4]รายได้ผู้เยียมเยือนชาวไทย!$C$6:$N$82,12,FALSE)</f>
        <v>104.79</v>
      </c>
      <c r="CZ58" s="376">
        <f>VLOOKUP(D58,[4]รายได้ผู้เยียมเยือนชาวต่างชาติ!$C$6:$N$82,12,FALSE)</f>
        <v>0.49</v>
      </c>
      <c r="DA58" s="377">
        <f t="shared" si="48"/>
        <v>0.7703140791378954</v>
      </c>
      <c r="DB58" s="376">
        <f t="shared" si="49"/>
        <v>105.5603140791379</v>
      </c>
      <c r="DC58" s="374">
        <f>VLOOKUP(D58,รายได้ที่เกิดขึ้นในจังหวัด!D58:CI134,83,FALSE)</f>
        <v>116.5</v>
      </c>
      <c r="DD58" s="374">
        <f>VLOOKUP(D58,รายได้ที่เกิดขึ้นในจังหวัด!D58:CI134,84,FALSE)</f>
        <v>0.5</v>
      </c>
      <c r="DE58" s="375">
        <f t="shared" si="50"/>
        <v>0.81556552808785598</v>
      </c>
      <c r="DF58" s="374">
        <f t="shared" si="51"/>
        <v>117.31556552808786</v>
      </c>
      <c r="DG58" s="376">
        <f>VLOOKUP(D58,รายได้ที่เกิดขึ้นในจังหวัด!D58:CL134,86,FALSE)</f>
        <v>108.51</v>
      </c>
      <c r="DH58" s="376">
        <f>VLOOKUP(D58,รายได้ที่เกิดขึ้นในจังหวัด!D58:CL134,87,FALSE)</f>
        <v>0.39</v>
      </c>
      <c r="DI58" s="377">
        <f t="shared" si="52"/>
        <v>0.56238136960435181</v>
      </c>
      <c r="DJ58" s="376">
        <f t="shared" si="53"/>
        <v>109.07238136960436</v>
      </c>
      <c r="DK58" s="378">
        <f t="shared" si="54"/>
        <v>1323.1845260487219</v>
      </c>
      <c r="DL58" s="379">
        <f t="shared" si="55"/>
        <v>6.9939318419823371</v>
      </c>
    </row>
    <row r="59" spans="1:116" ht="41.1" hidden="1" customHeight="1">
      <c r="A59" s="300">
        <v>49</v>
      </c>
      <c r="B59" s="300" t="s">
        <v>153</v>
      </c>
      <c r="C59" s="322" t="s">
        <v>154</v>
      </c>
      <c r="D59" s="303" t="str">
        <f t="shared" si="4"/>
        <v>ระนอง</v>
      </c>
      <c r="E59" s="264" t="s">
        <v>60</v>
      </c>
      <c r="F59" s="304">
        <v>3096.58</v>
      </c>
      <c r="G59" s="304">
        <v>3284.1010602939141</v>
      </c>
      <c r="H59" s="304">
        <v>3746.827923920237</v>
      </c>
      <c r="I59" s="305">
        <v>4072.8209048468325</v>
      </c>
      <c r="J59" s="306">
        <f t="shared" si="57"/>
        <v>6.0557473178123662E-2</v>
      </c>
      <c r="K59" s="306">
        <f t="shared" si="57"/>
        <v>0.14089909388626143</v>
      </c>
      <c r="L59" s="306">
        <f t="shared" si="57"/>
        <v>8.7005058023992471E-2</v>
      </c>
      <c r="M59" s="307">
        <f t="shared" si="1"/>
        <v>9.6153875029459199E-2</v>
      </c>
      <c r="N59" s="306">
        <f t="shared" si="2"/>
        <v>9.6153875029459199E-2</v>
      </c>
      <c r="O59" s="305">
        <v>0</v>
      </c>
      <c r="P59" s="305">
        <v>0</v>
      </c>
      <c r="Q59" s="306">
        <v>1.4999999999999999E-2</v>
      </c>
      <c r="R59" s="305">
        <v>0</v>
      </c>
      <c r="S59" s="305"/>
      <c r="T59" s="306">
        <f t="shared" si="3"/>
        <v>0.1111538750294592</v>
      </c>
      <c r="U59" s="366">
        <f>รายได้ที่เกิดขึ้นในจังหวัด!U59</f>
        <v>632.35</v>
      </c>
      <c r="V59" s="366">
        <f>รายได้ที่เกิดขึ้นในจังหวัด!V59</f>
        <v>46.03</v>
      </c>
      <c r="W59" s="366">
        <f t="shared" si="5"/>
        <v>56.896484230184129</v>
      </c>
      <c r="X59" s="366">
        <f t="shared" si="6"/>
        <v>689.24648423018414</v>
      </c>
      <c r="Y59" s="366">
        <f>รายได้ที่เกิดขึ้นในจังหวัด!X59</f>
        <v>698.72</v>
      </c>
      <c r="Z59" s="366">
        <f>รายได้ที่เกิดขึ้นในจังหวัด!Y59</f>
        <v>91.25</v>
      </c>
      <c r="AA59" s="366">
        <f t="shared" si="7"/>
        <v>110.37820614997874</v>
      </c>
      <c r="AB59" s="366">
        <f t="shared" si="8"/>
        <v>809.09820614997875</v>
      </c>
      <c r="AC59" s="366">
        <f>รายได้ที่เกิดขึ้นในจังหวัด!AA59</f>
        <v>854.24</v>
      </c>
      <c r="AD59" s="366">
        <f>รายได้ที่เกิดขึ้นในจังหวัด!AB59</f>
        <v>60.919999999999995</v>
      </c>
      <c r="AE59" s="366">
        <f t="shared" si="9"/>
        <v>71.591444497084098</v>
      </c>
      <c r="AF59" s="366">
        <f t="shared" si="10"/>
        <v>925.83144449708414</v>
      </c>
      <c r="AG59" s="366">
        <f>รายได้ที่เกิดขึ้นในจังหวัด!AD59</f>
        <v>813.57999999999993</v>
      </c>
      <c r="AH59" s="366">
        <f>รายได้ที่เกิดขึ้นในจังหวัด!AE59</f>
        <v>75.25</v>
      </c>
      <c r="AI59" s="366">
        <f t="shared" si="11"/>
        <v>124.52621762446113</v>
      </c>
      <c r="AJ59" s="366">
        <f t="shared" si="12"/>
        <v>938.10621762446101</v>
      </c>
      <c r="AK59" s="366">
        <f t="shared" si="13"/>
        <v>3362.2823525017079</v>
      </c>
      <c r="AL59" s="367"/>
      <c r="AM59" s="310">
        <f>VLOOKUP(D59,[2]รายได้!$B$6:$Y$83,21,FALSE)</f>
        <v>681.64</v>
      </c>
      <c r="AN59" s="310">
        <f>VLOOKUP(D59,[2]รายได้!$B$6:$Y$83,24,FALSE)</f>
        <v>46.96</v>
      </c>
      <c r="AO59" s="310">
        <f t="shared" si="14"/>
        <v>59.254458462364255</v>
      </c>
      <c r="AP59" s="310">
        <f t="shared" si="15"/>
        <v>740.89445846236424</v>
      </c>
      <c r="AQ59" s="309">
        <f>VLOOKUP(D59,[3]Revenue_59!$A$4:$C$85,3,FALSE)</f>
        <v>773.52000000000021</v>
      </c>
      <c r="AR59" s="309">
        <f>VLOOKUP(D59,[3]Revenue_59!$A$4:$F$86,6,FALSE)</f>
        <v>99.03</v>
      </c>
      <c r="AS59" s="309">
        <f t="shared" si="16"/>
        <v>130.2945967887801</v>
      </c>
      <c r="AT59" s="309">
        <f t="shared" si="17"/>
        <v>903.81459678878036</v>
      </c>
      <c r="AU59" s="310">
        <f>VLOOKUP(D59,[3]Revenue_59!$A$4:$L$86,9,FALSE)</f>
        <v>1009.0899999999999</v>
      </c>
      <c r="AV59" s="310">
        <f>VLOOKUP(D59,[3]Revenue_59!$A$4:$L$86,12,FALSE)</f>
        <v>70.23</v>
      </c>
      <c r="AW59" s="310">
        <f t="shared" si="18"/>
        <v>100.11958195911566</v>
      </c>
      <c r="AX59" s="310">
        <f t="shared" si="19"/>
        <v>1109.2095819591157</v>
      </c>
      <c r="AY59" s="309">
        <f>VLOOKUP(D59,[3]Revenue_59!$A$4:$R$86,15,FALSE)</f>
        <v>861.93000000000006</v>
      </c>
      <c r="AZ59" s="309">
        <f>VLOOKUP(D59,[3]Revenue_59!$A$4:$R$86,18,FALSE)</f>
        <v>81.28</v>
      </c>
      <c r="BA59" s="309">
        <f t="shared" si="20"/>
        <v>143.07373846375984</v>
      </c>
      <c r="BB59" s="309">
        <f t="shared" si="21"/>
        <v>1005.0037384637599</v>
      </c>
      <c r="BC59" s="368">
        <f t="shared" si="22"/>
        <v>3758.9223756740203</v>
      </c>
      <c r="BD59" s="369">
        <f t="shared" si="23"/>
        <v>11.796749397836626</v>
      </c>
      <c r="BE59" s="370">
        <f>VLOOKUP(D59,[3]Revenue_59!$A$4:$X$85,21,FALSE)</f>
        <v>777.37</v>
      </c>
      <c r="BF59" s="370">
        <f>VLOOKUP(D59,[3]Revenue_59!$A$4:$X$85,24,FALSE)</f>
        <v>54.250000000000007</v>
      </c>
      <c r="BG59" s="371">
        <f t="shared" si="24"/>
        <v>64.090074202644715</v>
      </c>
      <c r="BH59" s="370">
        <f t="shared" si="25"/>
        <v>841.46007420264471</v>
      </c>
      <c r="BI59" s="372">
        <f>VLOOKUP(D59,[3]Revenue_59!$A$4:$F$86,2,FALSE)</f>
        <v>866.24</v>
      </c>
      <c r="BJ59" s="372">
        <f>VLOOKUP(D59,[3]Revenue_59!$A$4:$F$86,5,FALSE)</f>
        <v>105.21000000000001</v>
      </c>
      <c r="BK59" s="373">
        <f t="shared" si="26"/>
        <v>130.94890820819958</v>
      </c>
      <c r="BL59" s="372">
        <f t="shared" si="27"/>
        <v>997.18890820819956</v>
      </c>
      <c r="BM59" s="370">
        <f>VLOOKUP(D59,[3]Revenue_59!$A$4:$K$85,8,FALSE)</f>
        <v>1050.1099999999999</v>
      </c>
      <c r="BN59" s="370">
        <f>VLOOKUP(D59,[3]Revenue_59!$A$4:$K$85,11,FALSE)</f>
        <v>75.02</v>
      </c>
      <c r="BO59" s="371">
        <f t="shared" si="28"/>
        <v>95.798983598820982</v>
      </c>
      <c r="BP59" s="370">
        <f t="shared" si="29"/>
        <v>1145.9089835988209</v>
      </c>
      <c r="BQ59" s="372">
        <f>VLOOKUP(D59,[3]Revenue_59!$A$4:$Q$85,14,FALSE)</f>
        <v>940.45999999999992</v>
      </c>
      <c r="BR59" s="372">
        <f>VLOOKUP(D59,[3]Revenue_59!$A$4:$Q$85,17,FALSE)</f>
        <v>86.09</v>
      </c>
      <c r="BS59" s="373">
        <f t="shared" si="30"/>
        <v>141.3568847313206</v>
      </c>
      <c r="BT59" s="372">
        <f t="shared" si="31"/>
        <v>1081.8168847313204</v>
      </c>
      <c r="BU59" s="316">
        <f t="shared" si="32"/>
        <v>4066.3748507409859</v>
      </c>
      <c r="BV59" s="317">
        <f t="shared" si="33"/>
        <v>8.1792717257651741</v>
      </c>
      <c r="BW59" s="374">
        <f>VLOOKUP(D59,[4]รายได้ผู้เยียมเยือนชาวไทย!$C$6:$G$82,3,FALSE)</f>
        <v>796.64</v>
      </c>
      <c r="BX59" s="374">
        <f>VLOOKUP(D59,[4]รายได้ผู้เยียมเยือนชาวต่างชาติ!$C$6:$G$82,3,FALSE)</f>
        <v>58.030000000000008</v>
      </c>
      <c r="BY59" s="375">
        <f t="shared" si="34"/>
        <v>64.026242308315986</v>
      </c>
      <c r="BZ59" s="374">
        <f t="shared" si="35"/>
        <v>860.66624230831599</v>
      </c>
      <c r="CA59" s="376">
        <f>VLOOKUP(D59,[4]รายได้ผู้เยียมเยือนชาวไทย!$C$6:$N$82,6,FALSE)</f>
        <v>302.94</v>
      </c>
      <c r="CB59" s="376">
        <f>VLOOKUP(D59,[4]รายได้ผู้เยียมเยือนชาวต่างชาติ!$C$6:$N$82,6,FALSE)</f>
        <v>36.17</v>
      </c>
      <c r="CC59" s="377">
        <f t="shared" si="36"/>
        <v>51.04440637823739</v>
      </c>
      <c r="CD59" s="376">
        <f t="shared" si="37"/>
        <v>353.9844063782374</v>
      </c>
      <c r="CE59" s="374">
        <f>VLOOKUP(D59,[4]รายได้ผู้เยียมเยือนชาวไทย!$C$6:$N$82,7,FALSE)</f>
        <v>293.27999999999997</v>
      </c>
      <c r="CF59" s="374">
        <f>VLOOKUP(D59,[4]รายได้ผู้เยียมเยือนชาวต่างชาติ!$C$6:$N$82,7,FALSE)</f>
        <v>39.85</v>
      </c>
      <c r="CG59" s="375">
        <f t="shared" si="38"/>
        <v>57.268791630766344</v>
      </c>
      <c r="CH59" s="374">
        <f t="shared" si="39"/>
        <v>350.54879163076635</v>
      </c>
      <c r="CI59" s="376">
        <f>VLOOKUP(D59,[4]รายได้ผู้เยียมเยือนชาวไทย!$C$6:$N$82,8,FALSE)</f>
        <v>308.64</v>
      </c>
      <c r="CJ59" s="376">
        <f>VLOOKUP(D59,[4]รายได้ผู้เยียมเยือนชาวต่างชาติ!$C$6:$N$82,8,FALSE)</f>
        <v>33.21</v>
      </c>
      <c r="CK59" s="377">
        <f t="shared" si="40"/>
        <v>42.83233567921193</v>
      </c>
      <c r="CL59" s="376">
        <f t="shared" si="41"/>
        <v>351.47233567921194</v>
      </c>
      <c r="CM59" s="374">
        <f>VLOOKUP(D59,[4]รายได้ผู้เยียมเยือนชาวไทย!$C$6:$N$82,9,FALSE)</f>
        <v>464.09</v>
      </c>
      <c r="CN59" s="374">
        <f>VLOOKUP(D59,[4]รายได้ผู้เยียมเยือนชาวต่างชาติ!$C$6:$N$82,9,FALSE)</f>
        <v>31.36</v>
      </c>
      <c r="CO59" s="375">
        <f t="shared" si="42"/>
        <v>35.909470676594523</v>
      </c>
      <c r="CP59" s="374">
        <f t="shared" si="43"/>
        <v>499.99947067659451</v>
      </c>
      <c r="CQ59" s="376">
        <f>VLOOKUP(D59,[4]รายได้ผู้เยียมเยือนชาวไทย!$C$6:$N$82,10,FALSE)</f>
        <v>374.98</v>
      </c>
      <c r="CR59" s="376">
        <f>VLOOKUP(D59,[4]รายได้ผู้เยียมเยือนชาวต่างชาติ!$C$6:$N$82,10,FALSE)</f>
        <v>24.71</v>
      </c>
      <c r="CS59" s="377">
        <f t="shared" si="44"/>
        <v>29.161235772276637</v>
      </c>
      <c r="CT59" s="376">
        <f t="shared" si="45"/>
        <v>404.14123577227667</v>
      </c>
      <c r="CU59" s="374">
        <f>VLOOKUP(D59,[4]รายได้ผู้เยียมเยือนชาวไทย!$C$6:$N$82,11,FALSE)</f>
        <v>339.13</v>
      </c>
      <c r="CV59" s="374">
        <f>VLOOKUP(D59,[4]รายได้ผู้เยียมเยือนชาวต่างชาติ!$C$6:$N$82,11,FALSE)</f>
        <v>32.590000000000003</v>
      </c>
      <c r="CW59" s="375">
        <f t="shared" si="46"/>
        <v>39.471418999917184</v>
      </c>
      <c r="CX59" s="374">
        <f t="shared" si="47"/>
        <v>378.6014189999172</v>
      </c>
      <c r="CY59" s="376">
        <f>VLOOKUP(D59,[4]รายได้ผู้เยียมเยือนชาวไทย!$C$6:$N$82,12,FALSE)</f>
        <v>323.33999999999997</v>
      </c>
      <c r="CZ59" s="376">
        <f>VLOOKUP(D59,[4]รายได้ผู้เยียมเยือนชาวต่างชาติ!$C$6:$N$82,12,FALSE)</f>
        <v>25.29</v>
      </c>
      <c r="DA59" s="377">
        <f t="shared" si="48"/>
        <v>39.757638900810974</v>
      </c>
      <c r="DB59" s="376">
        <f t="shared" si="49"/>
        <v>363.09763890081092</v>
      </c>
      <c r="DC59" s="374">
        <f>VLOOKUP(D59,รายได้ที่เกิดขึ้นในจังหวัด!D59:CI135,83,FALSE)</f>
        <v>318.88</v>
      </c>
      <c r="DD59" s="374">
        <f>VLOOKUP(D59,รายได้ที่เกิดขึ้นในจังหวัด!D59:CI135,84,FALSE)</f>
        <v>33.33</v>
      </c>
      <c r="DE59" s="375">
        <f t="shared" si="50"/>
        <v>54.365598102336484</v>
      </c>
      <c r="DF59" s="374">
        <f t="shared" si="51"/>
        <v>373.24559810233649</v>
      </c>
      <c r="DG59" s="376">
        <f>VLOOKUP(D59,รายได้ที่เกิดขึ้นในจังหวัด!D59:CL135,86,FALSE)</f>
        <v>340.98</v>
      </c>
      <c r="DH59" s="376">
        <f>VLOOKUP(D59,รายได้ที่เกิดขึ้นในจังหวัด!D59:CL135,87,FALSE)</f>
        <v>35.450000000000003</v>
      </c>
      <c r="DI59" s="377">
        <f t="shared" si="52"/>
        <v>51.119024493523774</v>
      </c>
      <c r="DJ59" s="376">
        <f t="shared" si="53"/>
        <v>392.09902449352381</v>
      </c>
      <c r="DK59" s="378">
        <f t="shared" si="54"/>
        <v>4327.856162941991</v>
      </c>
      <c r="DL59" s="379">
        <f t="shared" si="55"/>
        <v>6.4303297605078686</v>
      </c>
    </row>
    <row r="60" spans="1:116" ht="41.1" customHeight="1">
      <c r="A60" s="300">
        <v>50</v>
      </c>
      <c r="B60" s="300" t="s">
        <v>155</v>
      </c>
      <c r="C60" s="322" t="s">
        <v>156</v>
      </c>
      <c r="D60" s="303" t="str">
        <f t="shared" si="4"/>
        <v>ระยอง</v>
      </c>
      <c r="E60" s="264" t="s">
        <v>74</v>
      </c>
      <c r="F60" s="304">
        <v>23101.329999999998</v>
      </c>
      <c r="G60" s="304">
        <v>25216.956621187375</v>
      </c>
      <c r="H60" s="304">
        <v>28647.129212262957</v>
      </c>
      <c r="I60" s="305">
        <v>31581.22228996965</v>
      </c>
      <c r="J60" s="306">
        <f t="shared" si="57"/>
        <v>9.1580295211893745E-2</v>
      </c>
      <c r="K60" s="306">
        <f t="shared" si="57"/>
        <v>0.13602643025501096</v>
      </c>
      <c r="L60" s="306">
        <f t="shared" si="57"/>
        <v>0.10242188862857149</v>
      </c>
      <c r="M60" s="307">
        <f t="shared" si="1"/>
        <v>0.11000953803182539</v>
      </c>
      <c r="N60" s="306">
        <f t="shared" si="2"/>
        <v>0.1</v>
      </c>
      <c r="O60" s="305">
        <v>0</v>
      </c>
      <c r="P60" s="305"/>
      <c r="Q60" s="306">
        <v>1.4999999999999999E-2</v>
      </c>
      <c r="R60" s="306">
        <v>1.4999999999999999E-2</v>
      </c>
      <c r="S60" s="324">
        <v>1.4999999999999999E-2</v>
      </c>
      <c r="T60" s="306">
        <f t="shared" si="3"/>
        <v>0.115</v>
      </c>
      <c r="U60" s="366">
        <f>รายได้ที่เกิดขึ้นในจังหวัด!U60</f>
        <v>7655.53</v>
      </c>
      <c r="V60" s="366">
        <f>รายได้ที่เกิดขึ้นในจังหวัด!V60</f>
        <v>1073.29</v>
      </c>
      <c r="W60" s="366">
        <f t="shared" si="5"/>
        <v>1326.6658170630963</v>
      </c>
      <c r="X60" s="366">
        <f t="shared" si="6"/>
        <v>8982.1958170630969</v>
      </c>
      <c r="Y60" s="366">
        <f>รายได้ที่เกิดขึ้นในจังหวัด!X60</f>
        <v>3688.86</v>
      </c>
      <c r="Z60" s="366">
        <f>รายได้ที่เกิดขึ้นในจังหวัด!Y60</f>
        <v>900.54999999999984</v>
      </c>
      <c r="AA60" s="366">
        <f t="shared" si="7"/>
        <v>1089.3270525848036</v>
      </c>
      <c r="AB60" s="366">
        <f t="shared" si="8"/>
        <v>4778.1870525848035</v>
      </c>
      <c r="AC60" s="366">
        <f>รายได้ที่เกิดขึ้นในจังหวัด!AA60</f>
        <v>4891.8999999999996</v>
      </c>
      <c r="AD60" s="366">
        <f>รายได้ที่เกิดขึ้นในจังหวัด!AB60</f>
        <v>662.43000000000006</v>
      </c>
      <c r="AE60" s="366">
        <f t="shared" si="9"/>
        <v>778.46882104733129</v>
      </c>
      <c r="AF60" s="366">
        <f t="shared" si="10"/>
        <v>5670.368821047331</v>
      </c>
      <c r="AG60" s="366">
        <f>รายได้ที่เกิดขึ้นในจังหวัด!AD60</f>
        <v>4784.4800000000005</v>
      </c>
      <c r="AH60" s="366">
        <f>รายได้ที่เกิดขึ้นในจังหวัด!AE60</f>
        <v>936.34999999999991</v>
      </c>
      <c r="AI60" s="366">
        <f t="shared" si="11"/>
        <v>1549.5033072779293</v>
      </c>
      <c r="AJ60" s="366">
        <f t="shared" si="12"/>
        <v>6333.9833072779293</v>
      </c>
      <c r="AK60" s="366">
        <f t="shared" si="13"/>
        <v>25764.734997973159</v>
      </c>
      <c r="AL60" s="367"/>
      <c r="AM60" s="310">
        <f>VLOOKUP(D60,[2]รายได้!$B$6:$Y$83,21,FALSE)</f>
        <v>8131.4</v>
      </c>
      <c r="AN60" s="310">
        <f>VLOOKUP(D60,[2]รายได้!$B$6:$Y$83,24,FALSE)</f>
        <v>1127.8799999999999</v>
      </c>
      <c r="AO60" s="310">
        <f t="shared" si="14"/>
        <v>1423.1669210079085</v>
      </c>
      <c r="AP60" s="310">
        <f t="shared" si="15"/>
        <v>9554.5669210079086</v>
      </c>
      <c r="AQ60" s="309">
        <f>VLOOKUP(D60,[3]Revenue_59!$A$4:$C$85,3,FALSE)</f>
        <v>4298.99</v>
      </c>
      <c r="AR60" s="309">
        <f>VLOOKUP(D60,[3]Revenue_59!$A$4:$F$86,6,FALSE)</f>
        <v>975.36</v>
      </c>
      <c r="AS60" s="309">
        <f t="shared" si="16"/>
        <v>1283.2892853065189</v>
      </c>
      <c r="AT60" s="309">
        <f t="shared" si="17"/>
        <v>5582.2792853065184</v>
      </c>
      <c r="AU60" s="310">
        <f>VLOOKUP(D60,[3]Revenue_59!$A$4:$L$86,9,FALSE)</f>
        <v>5701.8899999999994</v>
      </c>
      <c r="AV60" s="310">
        <f>VLOOKUP(D60,[3]Revenue_59!$A$4:$L$86,12,FALSE)</f>
        <v>711.24000000000012</v>
      </c>
      <c r="AW60" s="310">
        <f t="shared" si="18"/>
        <v>1013.940644633368</v>
      </c>
      <c r="AX60" s="310">
        <f t="shared" si="19"/>
        <v>6715.8306446333672</v>
      </c>
      <c r="AY60" s="309">
        <f>VLOOKUP(D60,[3]Revenue_59!$A$4:$R$86,15,FALSE)</f>
        <v>5072.57</v>
      </c>
      <c r="AZ60" s="309">
        <f>VLOOKUP(D60,[3]Revenue_59!$A$4:$R$86,18,FALSE)</f>
        <v>1034.53</v>
      </c>
      <c r="BA60" s="309">
        <f t="shared" si="20"/>
        <v>1821.0393042927346</v>
      </c>
      <c r="BB60" s="309">
        <f t="shared" si="21"/>
        <v>6893.6093042927341</v>
      </c>
      <c r="BC60" s="368">
        <f t="shared" si="22"/>
        <v>28746.28615524053</v>
      </c>
      <c r="BD60" s="369">
        <f t="shared" si="23"/>
        <v>11.572217441793683</v>
      </c>
      <c r="BE60" s="370">
        <f>VLOOKUP(D60,[3]Revenue_59!$A$4:$X$85,21,FALSE)</f>
        <v>9273.34</v>
      </c>
      <c r="BF60" s="370">
        <f>VLOOKUP(D60,[3]Revenue_59!$A$4:$X$85,24,FALSE)</f>
        <v>1311.74</v>
      </c>
      <c r="BG60" s="371">
        <f t="shared" si="24"/>
        <v>1549.6684596235425</v>
      </c>
      <c r="BH60" s="370">
        <f t="shared" si="25"/>
        <v>10823.008459623543</v>
      </c>
      <c r="BI60" s="372">
        <f>VLOOKUP(D60,[3]Revenue_59!$A$4:$F$86,2,FALSE)</f>
        <v>4577.6799999999994</v>
      </c>
      <c r="BJ60" s="372">
        <f>VLOOKUP(D60,[3]Revenue_59!$A$4:$F$86,5,FALSE)</f>
        <v>1000.2499999999999</v>
      </c>
      <c r="BK60" s="373">
        <f t="shared" si="26"/>
        <v>1244.9543335733447</v>
      </c>
      <c r="BL60" s="372">
        <f t="shared" si="27"/>
        <v>5822.6343335733436</v>
      </c>
      <c r="BM60" s="370">
        <f>VLOOKUP(D60,[3]Revenue_59!$A$4:$K$85,8,FALSE)</f>
        <v>6343.1100000000015</v>
      </c>
      <c r="BN60" s="370">
        <f>VLOOKUP(D60,[3]Revenue_59!$A$4:$K$85,11,FALSE)</f>
        <v>727.46</v>
      </c>
      <c r="BO60" s="371">
        <f t="shared" si="28"/>
        <v>928.95132776324067</v>
      </c>
      <c r="BP60" s="370">
        <f t="shared" si="29"/>
        <v>7272.0613277632419</v>
      </c>
      <c r="BQ60" s="372">
        <f>VLOOKUP(D60,[3]Revenue_59!$A$4:$Q$85,14,FALSE)</f>
        <v>5609.5700000000006</v>
      </c>
      <c r="BR60" s="372">
        <f>VLOOKUP(D60,[3]Revenue_59!$A$4:$Q$85,17,FALSE)</f>
        <v>1100.52</v>
      </c>
      <c r="BS60" s="373">
        <f t="shared" si="30"/>
        <v>1807.0168287200947</v>
      </c>
      <c r="BT60" s="372">
        <f t="shared" si="31"/>
        <v>7416.5868287200956</v>
      </c>
      <c r="BU60" s="316">
        <f t="shared" si="32"/>
        <v>31334.290949680224</v>
      </c>
      <c r="BV60" s="317">
        <f t="shared" si="33"/>
        <v>9.0029187786676683</v>
      </c>
      <c r="BW60" s="374">
        <f>VLOOKUP(D60,[4]รายได้ผู้เยียมเยือนชาวไทย!$C$6:$G$82,3,FALSE)</f>
        <v>9853.17</v>
      </c>
      <c r="BX60" s="374">
        <f>VLOOKUP(D60,[4]รายได้ผู้เยียมเยือนชาวต่างชาติ!$C$6:$G$82,3,FALSE)</f>
        <v>1402.68</v>
      </c>
      <c r="BY60" s="375">
        <f t="shared" si="34"/>
        <v>1547.6189826129355</v>
      </c>
      <c r="BZ60" s="374">
        <f t="shared" si="35"/>
        <v>11400.788982612936</v>
      </c>
      <c r="CA60" s="376">
        <f>VLOOKUP(D60,[4]รายได้ผู้เยียมเยือนชาวไทย!$C$6:$N$82,6,FALSE)</f>
        <v>1571.17</v>
      </c>
      <c r="CB60" s="376">
        <f>VLOOKUP(D60,[4]รายได้ผู้เยียมเยือนชาวต่างชาติ!$C$6:$N$82,6,FALSE)</f>
        <v>369.85</v>
      </c>
      <c r="CC60" s="377">
        <f t="shared" si="36"/>
        <v>521.94563724056127</v>
      </c>
      <c r="CD60" s="376">
        <f t="shared" si="37"/>
        <v>2093.1156372405612</v>
      </c>
      <c r="CE60" s="374">
        <f>VLOOKUP(D60,[4]รายได้ผู้เยียมเยือนชาวไทย!$C$6:$N$82,7,FALSE)</f>
        <v>1618.94</v>
      </c>
      <c r="CF60" s="374">
        <f>VLOOKUP(D60,[4]รายได้ผู้เยียมเยือนชาวต่างชาติ!$C$6:$N$82,7,FALSE)</f>
        <v>340.28</v>
      </c>
      <c r="CG60" s="375">
        <f t="shared" si="38"/>
        <v>489.01943327772068</v>
      </c>
      <c r="CH60" s="374">
        <f t="shared" si="39"/>
        <v>2107.9594332777206</v>
      </c>
      <c r="CI60" s="376">
        <f>VLOOKUP(D60,[4]รายได้ผู้เยียมเยือนชาวไทย!$C$6:$N$82,8,FALSE)</f>
        <v>1668.6</v>
      </c>
      <c r="CJ60" s="376">
        <f>VLOOKUP(D60,[4]รายได้ผู้เยียมเยือนชาวต่างชาติ!$C$6:$N$82,8,FALSE)</f>
        <v>334.56</v>
      </c>
      <c r="CK60" s="377">
        <f t="shared" si="40"/>
        <v>431.49612239798677</v>
      </c>
      <c r="CL60" s="376">
        <f t="shared" si="41"/>
        <v>2100.0961223979866</v>
      </c>
      <c r="CM60" s="374">
        <f>VLOOKUP(D60,[4]รายได้ผู้เยียมเยือนชาวไทย!$C$6:$N$82,9,FALSE)</f>
        <v>2710.49</v>
      </c>
      <c r="CN60" s="374">
        <f>VLOOKUP(D60,[4]รายได้ผู้เยียมเยือนชาวต่างชาติ!$C$6:$N$82,9,FALSE)</f>
        <v>290.37</v>
      </c>
      <c r="CO60" s="375">
        <f t="shared" si="42"/>
        <v>332.49467475646526</v>
      </c>
      <c r="CP60" s="374">
        <f t="shared" si="43"/>
        <v>3042.9846747564652</v>
      </c>
      <c r="CQ60" s="376">
        <f>VLOOKUP(D60,[4]รายได้ผู้เยียมเยือนชาวไทย!$C$6:$N$82,10,FALSE)</f>
        <v>2279.4299999999998</v>
      </c>
      <c r="CR60" s="376">
        <f>VLOOKUP(D60,[4]รายได้ผู้เยียมเยือนชาวต่างชาติ!$C$6:$N$82,10,FALSE)</f>
        <v>287.57</v>
      </c>
      <c r="CS60" s="377">
        <f t="shared" si="44"/>
        <v>339.37258482531735</v>
      </c>
      <c r="CT60" s="376">
        <f t="shared" si="45"/>
        <v>2618.8025848253174</v>
      </c>
      <c r="CU60" s="374">
        <f>VLOOKUP(D60,[4]รายได้ผู้เยียมเยือนชาวไทย!$C$6:$N$82,11,FALSE)</f>
        <v>2047.3</v>
      </c>
      <c r="CV60" s="374">
        <f>VLOOKUP(D60,[4]รายได้ผู้เยียมเยือนชาวต่างชาติ!$C$6:$N$82,11,FALSE)</f>
        <v>222.52</v>
      </c>
      <c r="CW60" s="375">
        <f t="shared" si="46"/>
        <v>269.50537452781742</v>
      </c>
      <c r="CX60" s="374">
        <f t="shared" si="47"/>
        <v>2316.8053745278175</v>
      </c>
      <c r="CY60" s="376">
        <f>VLOOKUP(D60,[4]รายได้ผู้เยียมเยือนชาวไทย!$C$6:$N$82,12,FALSE)</f>
        <v>2080.39</v>
      </c>
      <c r="CZ60" s="376">
        <f>VLOOKUP(D60,[4]รายได้ผู้เยียมเยือนชาวต่างชาติ!$C$6:$N$82,12,FALSE)</f>
        <v>425.11</v>
      </c>
      <c r="DA60" s="377">
        <f t="shared" si="48"/>
        <v>668.30248608634849</v>
      </c>
      <c r="DB60" s="376">
        <f>CY60+DA60</f>
        <v>2748.6924860863483</v>
      </c>
      <c r="DC60" s="374">
        <f>VLOOKUP(D60,รายได้ที่เกิดขึ้นในจังหวัด!D60:CI136,83,FALSE)</f>
        <v>1985.64</v>
      </c>
      <c r="DD60" s="374">
        <f>VLOOKUP(D60,รายได้ที่เกิดขึ้นในจังหวัด!D60:CI136,84,FALSE)</f>
        <v>370.79</v>
      </c>
      <c r="DE60" s="375">
        <f t="shared" si="50"/>
        <v>604.8070843193924</v>
      </c>
      <c r="DF60" s="374">
        <f t="shared" si="51"/>
        <v>2590.4470843193926</v>
      </c>
      <c r="DG60" s="376">
        <f>VLOOKUP(D60,รายได้ที่เกิดขึ้นในจังหวัด!D60:CL136,86,FALSE)</f>
        <v>1944.87</v>
      </c>
      <c r="DH60" s="376">
        <f>VLOOKUP(D60,รายได้ที่เกิดขึ้นในจังหวัด!D60:CL136,87,FALSE)</f>
        <v>432.39</v>
      </c>
      <c r="DI60" s="377">
        <f t="shared" si="52"/>
        <v>623.50789846980945</v>
      </c>
      <c r="DJ60" s="376">
        <f t="shared" si="53"/>
        <v>2568.3778984698092</v>
      </c>
      <c r="DK60" s="378">
        <f t="shared" si="54"/>
        <v>33588.070278514351</v>
      </c>
      <c r="DL60" s="379">
        <f t="shared" si="55"/>
        <v>7.1926929269070561</v>
      </c>
    </row>
    <row r="61" spans="1:116" ht="41.1" customHeight="1">
      <c r="A61" s="300">
        <v>51</v>
      </c>
      <c r="B61" s="300" t="s">
        <v>157</v>
      </c>
      <c r="C61" s="322" t="s">
        <v>158</v>
      </c>
      <c r="D61" s="303" t="str">
        <f t="shared" si="4"/>
        <v>ราชบุรี</v>
      </c>
      <c r="E61" s="264" t="s">
        <v>63</v>
      </c>
      <c r="F61" s="304">
        <v>1663.34</v>
      </c>
      <c r="G61" s="304">
        <v>1825.1035170744778</v>
      </c>
      <c r="H61" s="304">
        <v>2173.7616987715705</v>
      </c>
      <c r="I61" s="305">
        <v>2659.8294613424782</v>
      </c>
      <c r="J61" s="306">
        <f t="shared" si="57"/>
        <v>9.7252225687158328E-2</v>
      </c>
      <c r="K61" s="306">
        <f t="shared" si="57"/>
        <v>0.1910347431996455</v>
      </c>
      <c r="L61" s="306">
        <f t="shared" si="57"/>
        <v>0.22360673796285618</v>
      </c>
      <c r="M61" s="307">
        <f t="shared" si="1"/>
        <v>0.17063123561655336</v>
      </c>
      <c r="N61" s="306">
        <f t="shared" si="2"/>
        <v>0.1</v>
      </c>
      <c r="O61" s="305">
        <v>0</v>
      </c>
      <c r="P61" s="306">
        <v>1.4999999999999999E-2</v>
      </c>
      <c r="Q61" s="305">
        <v>0</v>
      </c>
      <c r="R61" s="305">
        <v>0</v>
      </c>
      <c r="S61" s="305"/>
      <c r="T61" s="306">
        <f t="shared" si="3"/>
        <v>0.115</v>
      </c>
      <c r="U61" s="366">
        <f>รายได้ที่เกิดขึ้นในจังหวัด!U61</f>
        <v>484.94000000000005</v>
      </c>
      <c r="V61" s="366">
        <f>รายได้ที่เกิดขึ้นในจังหวัด!V61</f>
        <v>31.249999999999996</v>
      </c>
      <c r="W61" s="366">
        <f t="shared" si="5"/>
        <v>38.627311149103924</v>
      </c>
      <c r="X61" s="366">
        <f t="shared" si="6"/>
        <v>523.56731114910394</v>
      </c>
      <c r="Y61" s="366">
        <f>รายได้ที่เกิดขึ้นในจังหวัด!X61</f>
        <v>353.29000000000008</v>
      </c>
      <c r="Z61" s="366">
        <f>รายได้ที่เกิดขึ้นในจังหวัด!Y61</f>
        <v>15.260000000000002</v>
      </c>
      <c r="AA61" s="366">
        <f t="shared" si="7"/>
        <v>18.458864940807405</v>
      </c>
      <c r="AB61" s="366">
        <f t="shared" si="8"/>
        <v>371.74886494080749</v>
      </c>
      <c r="AC61" s="366">
        <f>รายได้ที่เกิดขึ้นในจังหวัด!AA61</f>
        <v>396.44999999999993</v>
      </c>
      <c r="AD61" s="366">
        <f>รายได้ที่เกิดขึ้นในจังหวัด!AB61</f>
        <v>9.27</v>
      </c>
      <c r="AE61" s="366">
        <f t="shared" si="9"/>
        <v>10.893839305449271</v>
      </c>
      <c r="AF61" s="366">
        <f t="shared" si="10"/>
        <v>407.34383930544919</v>
      </c>
      <c r="AG61" s="366">
        <f>รายได้ที่เกิดขึ้นในจังหวัด!AD61</f>
        <v>533.90000000000009</v>
      </c>
      <c r="AH61" s="366">
        <f>รายได้ที่เกิดขึ้นในจังหวัด!AE61</f>
        <v>20.67</v>
      </c>
      <c r="AI61" s="366">
        <f t="shared" si="11"/>
        <v>34.205407552127731</v>
      </c>
      <c r="AJ61" s="366">
        <f t="shared" si="12"/>
        <v>568.10540755212787</v>
      </c>
      <c r="AK61" s="366">
        <f t="shared" si="13"/>
        <v>1870.7654229474886</v>
      </c>
      <c r="AL61" s="367"/>
      <c r="AM61" s="310">
        <f>VLOOKUP(D61,[2]รายได้!$B$6:$Y$83,21,FALSE)</f>
        <v>507.02</v>
      </c>
      <c r="AN61" s="310">
        <f>VLOOKUP(D61,[2]รายได้!$B$6:$Y$83,24,FALSE)</f>
        <v>32.1</v>
      </c>
      <c r="AO61" s="310">
        <f t="shared" si="14"/>
        <v>40.504005891011339</v>
      </c>
      <c r="AP61" s="310">
        <f t="shared" si="15"/>
        <v>547.52400589101137</v>
      </c>
      <c r="AQ61" s="309">
        <f>VLOOKUP(D61,[3]Revenue_59!$A$4:$C$85,3,FALSE)</f>
        <v>426.93999999999994</v>
      </c>
      <c r="AR61" s="309">
        <f>VLOOKUP(D61,[3]Revenue_59!$A$4:$F$86,6,FALSE)</f>
        <v>19.009999999999998</v>
      </c>
      <c r="AS61" s="309">
        <f t="shared" si="16"/>
        <v>25.01161552009199</v>
      </c>
      <c r="AT61" s="309">
        <f t="shared" si="17"/>
        <v>451.95161552009193</v>
      </c>
      <c r="AU61" s="310">
        <f>VLOOKUP(D61,[3]Revenue_59!$A$4:$L$86,9,FALSE)</f>
        <v>475.65999999999997</v>
      </c>
      <c r="AV61" s="310">
        <f>VLOOKUP(D61,[3]Revenue_59!$A$4:$L$86,12,FALSE)</f>
        <v>11.22</v>
      </c>
      <c r="AW61" s="310">
        <f t="shared" si="18"/>
        <v>15.995183106667772</v>
      </c>
      <c r="AX61" s="310">
        <f t="shared" si="19"/>
        <v>491.65518310666772</v>
      </c>
      <c r="AY61" s="309">
        <f>VLOOKUP(D61,[3]Revenue_59!$A$4:$R$86,15,FALSE)</f>
        <v>640.45000000000005</v>
      </c>
      <c r="AZ61" s="309">
        <f>VLOOKUP(D61,[3]Revenue_59!$A$4:$R$86,18,FALSE)</f>
        <v>25.15</v>
      </c>
      <c r="BA61" s="309">
        <f t="shared" si="20"/>
        <v>44.270478867661907</v>
      </c>
      <c r="BB61" s="309">
        <f t="shared" si="21"/>
        <v>684.720478867662</v>
      </c>
      <c r="BC61" s="368">
        <f t="shared" si="22"/>
        <v>2175.8512833854329</v>
      </c>
      <c r="BD61" s="369">
        <f t="shared" si="23"/>
        <v>16.308076720664726</v>
      </c>
      <c r="BE61" s="370">
        <f>VLOOKUP(D61,[3]Revenue_59!$A$4:$X$85,21,FALSE)</f>
        <v>616.28</v>
      </c>
      <c r="BF61" s="370">
        <f>VLOOKUP(D61,[3]Revenue_59!$A$4:$X$85,24,FALSE)</f>
        <v>36.159999999999997</v>
      </c>
      <c r="BG61" s="371">
        <f t="shared" si="24"/>
        <v>42.718840242721335</v>
      </c>
      <c r="BH61" s="370">
        <f t="shared" si="25"/>
        <v>658.99884024272126</v>
      </c>
      <c r="BI61" s="372">
        <f>VLOOKUP(D61,[3]Revenue_59!$A$4:$F$86,2,FALSE)</f>
        <v>564.73</v>
      </c>
      <c r="BJ61" s="372">
        <f>VLOOKUP(D61,[3]Revenue_59!$A$4:$F$86,5,FALSE)</f>
        <v>23.44</v>
      </c>
      <c r="BK61" s="373">
        <f t="shared" si="26"/>
        <v>29.174435969966716</v>
      </c>
      <c r="BL61" s="372">
        <f t="shared" si="27"/>
        <v>593.9044359699667</v>
      </c>
      <c r="BM61" s="370">
        <f>VLOOKUP(D61,[3]Revenue_59!$A$4:$K$85,8,FALSE)</f>
        <v>582.94000000000005</v>
      </c>
      <c r="BN61" s="370">
        <f>VLOOKUP(D61,[3]Revenue_59!$A$4:$K$85,11,FALSE)</f>
        <v>15.600000000000003</v>
      </c>
      <c r="BO61" s="371">
        <f t="shared" si="28"/>
        <v>19.920876354860141</v>
      </c>
      <c r="BP61" s="370">
        <f t="shared" si="29"/>
        <v>602.86087635486024</v>
      </c>
      <c r="BQ61" s="372">
        <f>VLOOKUP(D61,[3]Revenue_59!$A$4:$Q$85,14,FALSE)</f>
        <v>799.41</v>
      </c>
      <c r="BR61" s="372">
        <f>VLOOKUP(D61,[3]Revenue_59!$A$4:$Q$85,17,FALSE)</f>
        <v>27.769999999999996</v>
      </c>
      <c r="BS61" s="373">
        <f t="shared" si="30"/>
        <v>45.597406074907326</v>
      </c>
      <c r="BT61" s="372">
        <f t="shared" si="31"/>
        <v>845.00740607490729</v>
      </c>
      <c r="BU61" s="316">
        <f t="shared" si="32"/>
        <v>2700.7715586424556</v>
      </c>
      <c r="BV61" s="317">
        <f t="shared" si="33"/>
        <v>24.124823202084521</v>
      </c>
      <c r="BW61" s="374">
        <f>VLOOKUP(D61,[4]รายได้ผู้เยียมเยือนชาวไทย!$C$6:$G$82,3,FALSE)</f>
        <v>763.69</v>
      </c>
      <c r="BX61" s="374">
        <f>VLOOKUP(D61,[4]รายได้ผู้เยียมเยือนชาวต่างชาติ!$C$6:$G$82,3,FALSE)</f>
        <v>40.89</v>
      </c>
      <c r="BY61" s="375">
        <f t="shared" si="34"/>
        <v>45.115165396985013</v>
      </c>
      <c r="BZ61" s="374">
        <f t="shared" si="35"/>
        <v>808.8051653969851</v>
      </c>
      <c r="CA61" s="376">
        <f>VLOOKUP(D61,[4]รายได้ผู้เยียมเยือนชาวไทย!$C$6:$N$82,6,FALSE)</f>
        <v>253.85</v>
      </c>
      <c r="CB61" s="376">
        <f>VLOOKUP(D61,[4]รายได้ผู้เยียมเยือนชาวต่างชาติ!$C$6:$N$82,6,FALSE)</f>
        <v>8.58</v>
      </c>
      <c r="CC61" s="377">
        <f t="shared" si="36"/>
        <v>12.108404941257309</v>
      </c>
      <c r="CD61" s="376">
        <f t="shared" si="37"/>
        <v>265.9584049412573</v>
      </c>
      <c r="CE61" s="374">
        <f>VLOOKUP(D61,[4]รายได้ผู้เยียมเยือนชาวไทย!$C$6:$N$82,7,FALSE)</f>
        <v>187.49</v>
      </c>
      <c r="CF61" s="374">
        <f>VLOOKUP(D61,[4]รายได้ผู้เยียมเยือนชาวต่างชาติ!$C$6:$N$82,7,FALSE)</f>
        <v>9.11</v>
      </c>
      <c r="CG61" s="375">
        <f t="shared" si="38"/>
        <v>13.092062528388491</v>
      </c>
      <c r="CH61" s="374">
        <f t="shared" si="39"/>
        <v>200.58206252838849</v>
      </c>
      <c r="CI61" s="376">
        <f>VLOOKUP(D61,[4]รายได้ผู้เยียมเยือนชาวไทย!$C$6:$N$82,8,FALSE)</f>
        <v>169.88</v>
      </c>
      <c r="CJ61" s="376">
        <f>VLOOKUP(D61,[4]รายได้ผู้เยียมเยือนชาวต่างชาติ!$C$6:$N$82,8,FALSE)</f>
        <v>8.94</v>
      </c>
      <c r="CK61" s="377">
        <f t="shared" si="40"/>
        <v>11.53029451888451</v>
      </c>
      <c r="CL61" s="376">
        <f t="shared" si="41"/>
        <v>181.41029451888451</v>
      </c>
      <c r="CM61" s="374">
        <f>VLOOKUP(D61,[4]รายได้ผู้เยียมเยือนชาวไทย!$C$6:$N$82,9,FALSE)</f>
        <v>267.55</v>
      </c>
      <c r="CN61" s="374">
        <f>VLOOKUP(D61,[4]รายได้ผู้เยียมเยือนชาวต่างชาติ!$C$6:$N$82,9,FALSE)</f>
        <v>6.35</v>
      </c>
      <c r="CO61" s="375">
        <f t="shared" si="42"/>
        <v>7.2712097830476781</v>
      </c>
      <c r="CP61" s="374">
        <f t="shared" si="43"/>
        <v>274.82120978304766</v>
      </c>
      <c r="CQ61" s="376">
        <f>VLOOKUP(D61,[4]รายได้ผู้เยียมเยือนชาวไทย!$C$6:$N$82,10,FALSE)</f>
        <v>202.85</v>
      </c>
      <c r="CR61" s="376">
        <f>VLOOKUP(D61,[4]รายได้ผู้เยียมเยือนชาวต่างชาติ!$C$6:$N$82,10,FALSE)</f>
        <v>5.09</v>
      </c>
      <c r="CS61" s="377">
        <f t="shared" si="44"/>
        <v>6.0069077329375986</v>
      </c>
      <c r="CT61" s="376">
        <f t="shared" si="45"/>
        <v>208.8569077329376</v>
      </c>
      <c r="CU61" s="374">
        <f>VLOOKUP(D61,[4]รายได้ผู้เยียมเยือนชาวไทย!$C$6:$N$82,11,FALSE)</f>
        <v>180.97</v>
      </c>
      <c r="CV61" s="374">
        <f>VLOOKUP(D61,[4]รายได้ผู้เยียมเยือนชาวต่างชาติ!$C$6:$N$82,11,FALSE)</f>
        <v>5.88</v>
      </c>
      <c r="CW61" s="375">
        <f t="shared" si="46"/>
        <v>7.1215693071344894</v>
      </c>
      <c r="CX61" s="374">
        <f t="shared" si="47"/>
        <v>188.09156930713448</v>
      </c>
      <c r="CY61" s="376">
        <f>VLOOKUP(D61,[4]รายได้ผู้เยียมเยือนชาวไทย!$C$6:$N$82,12,FALSE)</f>
        <v>307.73</v>
      </c>
      <c r="CZ61" s="376">
        <f>VLOOKUP(D61,[4]รายได้ผู้เยียมเยือนชาวต่างชาติ!$C$6:$N$82,12,FALSE)</f>
        <v>9.61</v>
      </c>
      <c r="DA61" s="377">
        <f t="shared" si="48"/>
        <v>15.107588368398316</v>
      </c>
      <c r="DB61" s="376">
        <f t="shared" si="49"/>
        <v>322.83758836839831</v>
      </c>
      <c r="DC61" s="374">
        <f>VLOOKUP(D61,รายได้ที่เกิดขึ้นในจังหวัด!D61:CI137,83,FALSE)</f>
        <v>288.38</v>
      </c>
      <c r="DD61" s="374">
        <f>VLOOKUP(D61,รายได้ที่เกิดขึ้นในจังหวัด!D61:CI137,84,FALSE)</f>
        <v>10.62</v>
      </c>
      <c r="DE61" s="375">
        <f t="shared" si="50"/>
        <v>17.322611816586061</v>
      </c>
      <c r="DF61" s="374">
        <f t="shared" si="51"/>
        <v>305.70261181658606</v>
      </c>
      <c r="DG61" s="376">
        <f>VLOOKUP(D61,รายได้ที่เกิดขึ้นในจังหวัด!D61:CL137,86,FALSE)</f>
        <v>277.43</v>
      </c>
      <c r="DH61" s="376">
        <f>VLOOKUP(D61,รายได้ที่เกิดขึ้นในจังหวัด!D61:CL137,87,FALSE)</f>
        <v>10.19</v>
      </c>
      <c r="DI61" s="377">
        <f t="shared" si="52"/>
        <v>14.694015785303447</v>
      </c>
      <c r="DJ61" s="376">
        <f t="shared" si="53"/>
        <v>292.12401578530347</v>
      </c>
      <c r="DK61" s="378">
        <f t="shared" si="54"/>
        <v>3049.1898301789229</v>
      </c>
      <c r="DL61" s="379">
        <f t="shared" si="55"/>
        <v>12.900693893251747</v>
      </c>
    </row>
    <row r="62" spans="1:116" ht="41.1" customHeight="1">
      <c r="A62" s="300">
        <v>52</v>
      </c>
      <c r="B62" s="300" t="s">
        <v>159</v>
      </c>
      <c r="C62" s="322" t="s">
        <v>160</v>
      </c>
      <c r="D62" s="303" t="str">
        <f t="shared" si="4"/>
        <v>ลพบุรี</v>
      </c>
      <c r="E62" s="264" t="s">
        <v>82</v>
      </c>
      <c r="F62" s="304">
        <v>3939.1299999999997</v>
      </c>
      <c r="G62" s="304">
        <v>3965.7601917837651</v>
      </c>
      <c r="H62" s="304">
        <v>4442.4520905805612</v>
      </c>
      <c r="I62" s="305">
        <v>4657.4415356168529</v>
      </c>
      <c r="J62" s="306">
        <f t="shared" si="57"/>
        <v>6.7604247089498044E-3</v>
      </c>
      <c r="K62" s="306">
        <f t="shared" si="57"/>
        <v>0.12020189717583103</v>
      </c>
      <c r="L62" s="306">
        <f t="shared" si="57"/>
        <v>4.8394319320210356E-2</v>
      </c>
      <c r="M62" s="307">
        <f t="shared" si="1"/>
        <v>5.8452213734997066E-2</v>
      </c>
      <c r="N62" s="306">
        <f t="shared" si="2"/>
        <v>5.8452213734997066E-2</v>
      </c>
      <c r="O62" s="305">
        <v>0</v>
      </c>
      <c r="P62" s="305">
        <v>0</v>
      </c>
      <c r="Q62" s="305">
        <v>0</v>
      </c>
      <c r="R62" s="306">
        <v>1.4999999999999999E-2</v>
      </c>
      <c r="S62" s="305"/>
      <c r="T62" s="306">
        <f t="shared" si="3"/>
        <v>7.3452213734997066E-2</v>
      </c>
      <c r="U62" s="366">
        <f>รายได้ที่เกิดขึ้นในจังหวัด!U62</f>
        <v>1303.7800000000002</v>
      </c>
      <c r="V62" s="366">
        <f>รายได้ที่เกิดขึ้นในจังหวัด!V62</f>
        <v>5.22</v>
      </c>
      <c r="W62" s="366">
        <f t="shared" si="5"/>
        <v>6.4523060543463213</v>
      </c>
      <c r="X62" s="366">
        <f t="shared" si="6"/>
        <v>1310.2323060543465</v>
      </c>
      <c r="Y62" s="366">
        <f>รายได้ที่เกิดขึ้นในจังหวัด!X62</f>
        <v>845.3900000000001</v>
      </c>
      <c r="Z62" s="366">
        <f>รายได้ที่เกิดขึ้นในจังหวัด!Y62</f>
        <v>9.4599999999999991</v>
      </c>
      <c r="AA62" s="366">
        <f t="shared" si="7"/>
        <v>11.443044714288206</v>
      </c>
      <c r="AB62" s="366">
        <f t="shared" si="8"/>
        <v>856.83304471428835</v>
      </c>
      <c r="AC62" s="366">
        <f>รายได้ที่เกิดขึ้นในจังหวัด!AA62</f>
        <v>834.54</v>
      </c>
      <c r="AD62" s="366">
        <f>รายได้ที่เกิดขึ้นในจังหวัด!AB62</f>
        <v>8.17</v>
      </c>
      <c r="AE62" s="366">
        <f t="shared" si="9"/>
        <v>9.6011507147271349</v>
      </c>
      <c r="AF62" s="366">
        <f t="shared" si="10"/>
        <v>844.14115071472713</v>
      </c>
      <c r="AG62" s="366">
        <f>รายได้ที่เกิดขึ้นในจังหวัด!AD62</f>
        <v>1080.8900000000001</v>
      </c>
      <c r="AH62" s="366">
        <f>รายได้ที่เกิดขึ้นในจังหวัด!AE62</f>
        <v>4.95</v>
      </c>
      <c r="AI62" s="366">
        <f t="shared" si="11"/>
        <v>8.191425611177177</v>
      </c>
      <c r="AJ62" s="366">
        <f t="shared" si="12"/>
        <v>1089.0814256111773</v>
      </c>
      <c r="AK62" s="366">
        <f t="shared" si="13"/>
        <v>4100.2879270945396</v>
      </c>
      <c r="AL62" s="367"/>
      <c r="AM62" s="310">
        <f>VLOOKUP(D62,[2]รายได้!$B$6:$Y$83,21,FALSE)</f>
        <v>1292.1900000000003</v>
      </c>
      <c r="AN62" s="310">
        <f>VLOOKUP(D62,[2]รายได้!$B$6:$Y$83,24,FALSE)</f>
        <v>5.1499999999999995</v>
      </c>
      <c r="AO62" s="310">
        <f t="shared" si="14"/>
        <v>6.4983062410812584</v>
      </c>
      <c r="AP62" s="310">
        <f t="shared" si="15"/>
        <v>1298.6883062410816</v>
      </c>
      <c r="AQ62" s="309">
        <f>VLOOKUP(D62,[3]Revenue_59!$A$4:$C$85,3,FALSE)</f>
        <v>980.31</v>
      </c>
      <c r="AR62" s="309">
        <f>VLOOKUP(D62,[3]Revenue_59!$A$4:$F$86,6,FALSE)</f>
        <v>10.729999999999999</v>
      </c>
      <c r="AS62" s="309">
        <f t="shared" si="16"/>
        <v>14.11755047504403</v>
      </c>
      <c r="AT62" s="309">
        <f t="shared" si="17"/>
        <v>994.42755047504397</v>
      </c>
      <c r="AU62" s="310">
        <f>VLOOKUP(D62,[3]Revenue_59!$A$4:$L$86,9,FALSE)</f>
        <v>909.81000000000006</v>
      </c>
      <c r="AV62" s="310">
        <f>VLOOKUP(D62,[3]Revenue_59!$A$4:$L$86,12,FALSE)</f>
        <v>8.7899999999999991</v>
      </c>
      <c r="AW62" s="310">
        <f t="shared" si="18"/>
        <v>12.530985695865395</v>
      </c>
      <c r="AX62" s="310">
        <f t="shared" si="19"/>
        <v>922.34098569586547</v>
      </c>
      <c r="AY62" s="309">
        <f>VLOOKUP(D62,[3]Revenue_59!$A$4:$R$86,15,FALSE)</f>
        <v>1217.54</v>
      </c>
      <c r="AZ62" s="309">
        <f>VLOOKUP(D62,[3]Revenue_59!$A$4:$R$86,18,FALSE)</f>
        <v>5.46</v>
      </c>
      <c r="BA62" s="309">
        <f t="shared" si="20"/>
        <v>9.6110065454248126</v>
      </c>
      <c r="BB62" s="309">
        <f t="shared" si="21"/>
        <v>1227.1510065454247</v>
      </c>
      <c r="BC62" s="368">
        <f t="shared" si="22"/>
        <v>4442.6078489574156</v>
      </c>
      <c r="BD62" s="369">
        <f t="shared" si="23"/>
        <v>8.3486800914842991</v>
      </c>
      <c r="BE62" s="370">
        <f>VLOOKUP(D62,[3]Revenue_59!$A$4:$X$85,21,FALSE)</f>
        <v>1345.07</v>
      </c>
      <c r="BF62" s="370">
        <f>VLOOKUP(D62,[3]Revenue_59!$A$4:$X$85,24,FALSE)</f>
        <v>7.1700000000000008</v>
      </c>
      <c r="BG62" s="371">
        <f t="shared" si="24"/>
        <v>8.4705222494555326</v>
      </c>
      <c r="BH62" s="370">
        <f t="shared" si="25"/>
        <v>1353.5405222494555</v>
      </c>
      <c r="BI62" s="372">
        <f>VLOOKUP(D62,[3]Revenue_59!$A$4:$F$86,2,FALSE)</f>
        <v>1037.6499999999999</v>
      </c>
      <c r="BJ62" s="372">
        <f>VLOOKUP(D62,[3]Revenue_59!$A$4:$F$86,5,FALSE)</f>
        <v>11.090000000000002</v>
      </c>
      <c r="BK62" s="373">
        <f t="shared" si="26"/>
        <v>13.803092786131863</v>
      </c>
      <c r="BL62" s="372">
        <f t="shared" si="27"/>
        <v>1051.4530927861317</v>
      </c>
      <c r="BM62" s="370">
        <f>VLOOKUP(D62,[3]Revenue_59!$A$4:$K$85,8,FALSE)</f>
        <v>931.46</v>
      </c>
      <c r="BN62" s="370">
        <f>VLOOKUP(D62,[3]Revenue_59!$A$4:$K$85,11,FALSE)</f>
        <v>8.9399999999999977</v>
      </c>
      <c r="BO62" s="371">
        <f t="shared" si="28"/>
        <v>11.416194526439075</v>
      </c>
      <c r="BP62" s="370">
        <f t="shared" si="29"/>
        <v>942.87619452643912</v>
      </c>
      <c r="BQ62" s="372">
        <f>VLOOKUP(D62,[3]Revenue_59!$A$4:$Q$85,14,FALSE)</f>
        <v>1359.45</v>
      </c>
      <c r="BR62" s="372">
        <f>VLOOKUP(D62,[3]Revenue_59!$A$4:$Q$85,17,FALSE)</f>
        <v>6.65</v>
      </c>
      <c r="BS62" s="373">
        <f t="shared" si="30"/>
        <v>10.919076355712418</v>
      </c>
      <c r="BT62" s="372">
        <f t="shared" si="31"/>
        <v>1370.3690763557124</v>
      </c>
      <c r="BU62" s="316">
        <f t="shared" si="32"/>
        <v>4718.238885917739</v>
      </c>
      <c r="BV62" s="317">
        <f t="shared" si="33"/>
        <v>6.2042621435742538</v>
      </c>
      <c r="BW62" s="374">
        <f>VLOOKUP(D62,[4]รายได้ผู้เยียมเยือนชาวไทย!$C$6:$G$82,3,FALSE)</f>
        <v>1446.18</v>
      </c>
      <c r="BX62" s="374">
        <f>VLOOKUP(D62,[4]รายได้ผู้เยียมเยือนชาวต่างชาติ!$C$6:$G$82,3,FALSE)</f>
        <v>8.120000000000001</v>
      </c>
      <c r="BY62" s="375">
        <f t="shared" si="34"/>
        <v>8.9590399369899316</v>
      </c>
      <c r="BZ62" s="374">
        <f t="shared" si="35"/>
        <v>1455.13903993699</v>
      </c>
      <c r="CA62" s="376">
        <f>VLOOKUP(D62,[4]รายได้ผู้เยียมเยือนชาวไทย!$C$6:$N$82,6,FALSE)</f>
        <v>370.39</v>
      </c>
      <c r="CB62" s="376">
        <f>VLOOKUP(D62,[4]รายได้ผู้เยียมเยือนชาวต่างชาติ!$C$6:$N$82,6,FALSE)</f>
        <v>4.4800000000000004</v>
      </c>
      <c r="CC62" s="377">
        <f t="shared" si="36"/>
        <v>6.3223373119851694</v>
      </c>
      <c r="CD62" s="376">
        <f t="shared" si="37"/>
        <v>376.71233731198515</v>
      </c>
      <c r="CE62" s="374">
        <f>VLOOKUP(D62,[4]รายได้ผู้เยียมเยือนชาวไทย!$C$6:$N$82,7,FALSE)</f>
        <v>353.71</v>
      </c>
      <c r="CF62" s="374">
        <f>VLOOKUP(D62,[4]รายได้ผู้เยียมเยือนชาวต่างชาติ!$C$6:$N$82,7,FALSE)</f>
        <v>3.77</v>
      </c>
      <c r="CG62" s="375">
        <f t="shared" si="38"/>
        <v>5.4179007389708689</v>
      </c>
      <c r="CH62" s="374">
        <f t="shared" si="39"/>
        <v>359.12790073897082</v>
      </c>
      <c r="CI62" s="376">
        <f>VLOOKUP(D62,[4]รายได้ผู้เยียมเยือนชาวไทย!$C$6:$N$82,8,FALSE)</f>
        <v>368.79</v>
      </c>
      <c r="CJ62" s="376">
        <f>VLOOKUP(D62,[4]รายได้ผู้เยียมเยือนชาวต่างชาติ!$C$6:$N$82,8,FALSE)</f>
        <v>3.38</v>
      </c>
      <c r="CK62" s="377">
        <f t="shared" si="40"/>
        <v>4.3593283527773652</v>
      </c>
      <c r="CL62" s="376">
        <f t="shared" si="41"/>
        <v>373.14932835277739</v>
      </c>
      <c r="CM62" s="374">
        <f>VLOOKUP(D62,[4]รายได้ผู้เยียมเยือนชาวไทย!$C$6:$N$82,9,FALSE)</f>
        <v>330.39</v>
      </c>
      <c r="CN62" s="374">
        <f>VLOOKUP(D62,[4]รายได้ผู้เยียมเยือนชาวต่างชาติ!$C$6:$N$82,9,FALSE)</f>
        <v>3.63</v>
      </c>
      <c r="CO62" s="375">
        <f t="shared" si="42"/>
        <v>4.1566128366083577</v>
      </c>
      <c r="CP62" s="374">
        <f t="shared" si="43"/>
        <v>334.54661283660835</v>
      </c>
      <c r="CQ62" s="376">
        <f>VLOOKUP(D62,[4]รายได้ผู้เยียมเยือนชาวไทย!$C$6:$N$82,10,FALSE)</f>
        <v>326.06</v>
      </c>
      <c r="CR62" s="376">
        <f>VLOOKUP(D62,[4]รายได้ผู้เยียมเยือนชาวต่างชาติ!$C$6:$N$82,10,FALSE)</f>
        <v>3.16</v>
      </c>
      <c r="CS62" s="377">
        <f t="shared" si="44"/>
        <v>3.7292393784052682</v>
      </c>
      <c r="CT62" s="376">
        <f t="shared" si="45"/>
        <v>329.78923937840528</v>
      </c>
      <c r="CU62" s="374">
        <f>VLOOKUP(D62,[4]รายได้ผู้เยียมเยือนชาวไทย!$C$6:$N$82,11,FALSE)</f>
        <v>332.79</v>
      </c>
      <c r="CV62" s="374">
        <f>VLOOKUP(D62,[4]รายได้ผู้เยียมเยือนชาวต่างชาติ!$C$6:$N$82,11,FALSE)</f>
        <v>3.04</v>
      </c>
      <c r="CW62" s="375">
        <f t="shared" si="46"/>
        <v>3.6818997778382396</v>
      </c>
      <c r="CX62" s="374">
        <f t="shared" si="47"/>
        <v>336.47189977783825</v>
      </c>
      <c r="CY62" s="376">
        <f>VLOOKUP(D62,[4]รายได้ผู้เยียมเยือนชาวไทย!$C$6:$N$82,12,FALSE)</f>
        <v>524.24</v>
      </c>
      <c r="CZ62" s="376">
        <f>VLOOKUP(D62,[4]รายได้ผู้เยียมเยือนชาวต่างชาติ!$C$6:$N$82,12,FALSE)</f>
        <v>2.17</v>
      </c>
      <c r="DA62" s="377">
        <f t="shared" si="48"/>
        <v>3.4113909218963943</v>
      </c>
      <c r="DB62" s="376">
        <f t="shared" si="49"/>
        <v>527.65139092189645</v>
      </c>
      <c r="DC62" s="374">
        <f>VLOOKUP(D62,รายได้ที่เกิดขึ้นในจังหวัด!D62:CI138,83,FALSE)</f>
        <v>505.5</v>
      </c>
      <c r="DD62" s="374">
        <f>VLOOKUP(D62,รายได้ที่เกิดขึ้นในจังหวัด!D62:CI138,84,FALSE)</f>
        <v>2.58</v>
      </c>
      <c r="DE62" s="375">
        <f t="shared" si="50"/>
        <v>4.2083181249333368</v>
      </c>
      <c r="DF62" s="374">
        <f t="shared" si="51"/>
        <v>509.70831812493333</v>
      </c>
      <c r="DG62" s="376">
        <f>VLOOKUP(D62,รายได้ที่เกิดขึ้นในจังหวัด!D62:CL138,86,FALSE)</f>
        <v>444.32</v>
      </c>
      <c r="DH62" s="376">
        <f>VLOOKUP(D62,รายได้ที่เกิดขึ้นในจังหวัด!D62:CL138,87,FALSE)</f>
        <v>2.56</v>
      </c>
      <c r="DI62" s="377">
        <f t="shared" si="52"/>
        <v>3.6915289902234378</v>
      </c>
      <c r="DJ62" s="376">
        <f t="shared" si="53"/>
        <v>448.01152899022344</v>
      </c>
      <c r="DK62" s="378">
        <f t="shared" si="54"/>
        <v>5050.3075963706287</v>
      </c>
      <c r="DL62" s="379">
        <f t="shared" si="55"/>
        <v>7.0379800277598585</v>
      </c>
    </row>
    <row r="63" spans="1:116" ht="41.1" customHeight="1">
      <c r="A63" s="300">
        <v>53</v>
      </c>
      <c r="B63" s="300" t="s">
        <v>161</v>
      </c>
      <c r="C63" s="322" t="s">
        <v>162</v>
      </c>
      <c r="D63" s="303" t="str">
        <f t="shared" si="4"/>
        <v>ลำปาง</v>
      </c>
      <c r="E63" s="264" t="s">
        <v>41</v>
      </c>
      <c r="F63" s="304">
        <v>2242.75</v>
      </c>
      <c r="G63" s="304">
        <v>2513.8440259454383</v>
      </c>
      <c r="H63" s="304">
        <v>2848.221427898734</v>
      </c>
      <c r="I63" s="305">
        <v>3069.2035846070007</v>
      </c>
      <c r="J63" s="306">
        <f t="shared" si="57"/>
        <v>0.12087572219170138</v>
      </c>
      <c r="K63" s="306">
        <f t="shared" si="57"/>
        <v>0.13301437897585505</v>
      </c>
      <c r="L63" s="306">
        <f t="shared" si="57"/>
        <v>7.7586017204882701E-2</v>
      </c>
      <c r="M63" s="307">
        <f t="shared" si="1"/>
        <v>0.11049203945747972</v>
      </c>
      <c r="N63" s="306">
        <f t="shared" si="2"/>
        <v>0.1</v>
      </c>
      <c r="O63" s="305">
        <v>0</v>
      </c>
      <c r="P63" s="306">
        <v>1.4999999999999999E-2</v>
      </c>
      <c r="Q63" s="305">
        <v>0</v>
      </c>
      <c r="R63" s="305">
        <v>0</v>
      </c>
      <c r="S63" s="305"/>
      <c r="T63" s="306">
        <f t="shared" si="3"/>
        <v>0.115</v>
      </c>
      <c r="U63" s="366">
        <f>รายได้ที่เกิดขึ้นในจังหวัด!U63</f>
        <v>637.83000000000004</v>
      </c>
      <c r="V63" s="366">
        <f>รายได้ที่เกิดขึ้นในจังหวัด!V63</f>
        <v>156.22</v>
      </c>
      <c r="W63" s="366">
        <f t="shared" si="5"/>
        <v>193.09947352681652</v>
      </c>
      <c r="X63" s="366">
        <f t="shared" si="6"/>
        <v>830.92947352681654</v>
      </c>
      <c r="Y63" s="366">
        <f>รายได้ที่เกิดขึ้นในจังหวัด!X63</f>
        <v>439.88</v>
      </c>
      <c r="Z63" s="366">
        <f>รายได้ที่เกิดขึ้นในจังหวัด!Y63</f>
        <v>99.49</v>
      </c>
      <c r="AA63" s="366">
        <f t="shared" si="7"/>
        <v>120.34550936834393</v>
      </c>
      <c r="AB63" s="366">
        <f t="shared" si="8"/>
        <v>560.22550936834386</v>
      </c>
      <c r="AC63" s="366">
        <f>รายได้ที่เกิดขึ้นในจังหวัด!AA63</f>
        <v>496.6</v>
      </c>
      <c r="AD63" s="366">
        <f>รายได้ที่เกิดขึ้นในจังหวัด!AB63</f>
        <v>41.21</v>
      </c>
      <c r="AE63" s="366">
        <f t="shared" si="9"/>
        <v>48.428815294235648</v>
      </c>
      <c r="AF63" s="366">
        <f t="shared" si="10"/>
        <v>545.02881529423564</v>
      </c>
      <c r="AG63" s="366">
        <f>รายได้ที่เกิดขึ้นในจังหวัด!AD63</f>
        <v>522.37</v>
      </c>
      <c r="AH63" s="366">
        <f>รายได้ที่เกิดขึ้นในจังหวัด!AE63</f>
        <v>43.669999999999995</v>
      </c>
      <c r="AI63" s="366">
        <f t="shared" si="11"/>
        <v>72.266577058607524</v>
      </c>
      <c r="AJ63" s="366">
        <f t="shared" si="12"/>
        <v>594.63657705860749</v>
      </c>
      <c r="AK63" s="366">
        <f t="shared" si="13"/>
        <v>2530.8203752480035</v>
      </c>
      <c r="AL63" s="367"/>
      <c r="AM63" s="310">
        <f>VLOOKUP(D63,[2]รายได้!$B$6:$Y$83,21,FALSE)</f>
        <v>702.5</v>
      </c>
      <c r="AN63" s="310">
        <f>VLOOKUP(D63,[2]รายได้!$B$6:$Y$83,24,FALSE)</f>
        <v>159.18</v>
      </c>
      <c r="AO63" s="310">
        <f t="shared" si="14"/>
        <v>200.85444416608055</v>
      </c>
      <c r="AP63" s="310">
        <f t="shared" si="15"/>
        <v>903.35444416608061</v>
      </c>
      <c r="AQ63" s="309">
        <f>VLOOKUP(D63,[3]Revenue_59!$A$4:$C$85,3,FALSE)</f>
        <v>496.96</v>
      </c>
      <c r="AR63" s="309">
        <f>VLOOKUP(D63,[3]Revenue_59!$A$4:$F$86,6,FALSE)</f>
        <v>108.53000000000002</v>
      </c>
      <c r="AS63" s="309">
        <f t="shared" si="16"/>
        <v>142.79382600713225</v>
      </c>
      <c r="AT63" s="309">
        <f t="shared" si="17"/>
        <v>639.75382600713226</v>
      </c>
      <c r="AU63" s="310">
        <f>VLOOKUP(D63,[3]Revenue_59!$A$4:$L$86,9,FALSE)</f>
        <v>564.41999999999996</v>
      </c>
      <c r="AV63" s="310">
        <f>VLOOKUP(D63,[3]Revenue_59!$A$4:$L$86,12,FALSE)</f>
        <v>46.37</v>
      </c>
      <c r="AW63" s="310">
        <f t="shared" si="18"/>
        <v>66.104869933706297</v>
      </c>
      <c r="AX63" s="310">
        <f t="shared" si="19"/>
        <v>630.52486993370621</v>
      </c>
      <c r="AY63" s="309">
        <f>VLOOKUP(D63,[3]Revenue_59!$A$4:$R$86,15,FALSE)</f>
        <v>575.11</v>
      </c>
      <c r="AZ63" s="309">
        <f>VLOOKUP(D63,[3]Revenue_59!$A$4:$R$86,18,FALSE)</f>
        <v>46.069999999999993</v>
      </c>
      <c r="BA63" s="309">
        <f t="shared" si="20"/>
        <v>81.095068049033173</v>
      </c>
      <c r="BB63" s="309">
        <f t="shared" si="21"/>
        <v>656.20506804903323</v>
      </c>
      <c r="BC63" s="368">
        <f t="shared" si="22"/>
        <v>2829.8382081559525</v>
      </c>
      <c r="BD63" s="369">
        <f t="shared" si="23"/>
        <v>11.815055538212476</v>
      </c>
      <c r="BE63" s="370">
        <f>VLOOKUP(D63,[3]Revenue_59!$A$4:$X$85,21,FALSE)</f>
        <v>799.2</v>
      </c>
      <c r="BF63" s="370">
        <f>VLOOKUP(D63,[3]Revenue_59!$A$4:$X$85,24,FALSE)</f>
        <v>168.48000000000002</v>
      </c>
      <c r="BG63" s="371">
        <f t="shared" si="24"/>
        <v>199.03955210436095</v>
      </c>
      <c r="BH63" s="370">
        <f t="shared" si="25"/>
        <v>998.239552104361</v>
      </c>
      <c r="BI63" s="372">
        <f>VLOOKUP(D63,[3]Revenue_59!$A$4:$F$86,2,FALSE)</f>
        <v>527.32999999999993</v>
      </c>
      <c r="BJ63" s="372">
        <f>VLOOKUP(D63,[3]Revenue_59!$A$4:$F$86,5,FALSE)</f>
        <v>110.45</v>
      </c>
      <c r="BK63" s="373">
        <f t="shared" si="26"/>
        <v>137.47083843356756</v>
      </c>
      <c r="BL63" s="372">
        <f t="shared" si="27"/>
        <v>664.80083843356749</v>
      </c>
      <c r="BM63" s="370">
        <f>VLOOKUP(D63,[3]Revenue_59!$A$4:$K$85,8,FALSE)</f>
        <v>593.41000000000008</v>
      </c>
      <c r="BN63" s="370">
        <f>VLOOKUP(D63,[3]Revenue_59!$A$4:$K$85,11,FALSE)</f>
        <v>49.23</v>
      </c>
      <c r="BO63" s="371">
        <f t="shared" si="28"/>
        <v>62.865688650625927</v>
      </c>
      <c r="BP63" s="370">
        <f t="shared" si="29"/>
        <v>656.27568865062597</v>
      </c>
      <c r="BQ63" s="372">
        <f>VLOOKUP(D63,[3]Revenue_59!$A$4:$Q$85,14,FALSE)</f>
        <v>602.68000000000006</v>
      </c>
      <c r="BR63" s="372">
        <f>VLOOKUP(D63,[3]Revenue_59!$A$4:$Q$85,17,FALSE)</f>
        <v>48.920000000000009</v>
      </c>
      <c r="BS63" s="373">
        <f t="shared" si="30"/>
        <v>80.324994785180678</v>
      </c>
      <c r="BT63" s="372">
        <f t="shared" si="31"/>
        <v>683.00499478518077</v>
      </c>
      <c r="BU63" s="316">
        <f t="shared" si="32"/>
        <v>3002.3210739737351</v>
      </c>
      <c r="BV63" s="317">
        <f t="shared" si="33"/>
        <v>6.095149373581326</v>
      </c>
      <c r="BW63" s="374">
        <f>VLOOKUP(D63,[4]รายได้ผู้เยียมเยือนชาวไทย!$C$6:$G$82,3,FALSE)</f>
        <v>858.5100000000001</v>
      </c>
      <c r="BX63" s="374">
        <f>VLOOKUP(D63,[4]รายได้ผู้เยียมเยือนชาวต่างชาติ!$C$6:$G$82,3,FALSE)</f>
        <v>178.42</v>
      </c>
      <c r="BY63" s="375">
        <f t="shared" si="34"/>
        <v>196.8561460046482</v>
      </c>
      <c r="BZ63" s="374">
        <f t="shared" si="35"/>
        <v>1055.3661460046483</v>
      </c>
      <c r="CA63" s="376">
        <f>VLOOKUP(D63,[4]รายได้ผู้เยียมเยือนชาวไทย!$C$6:$N$82,6,FALSE)</f>
        <v>206.84</v>
      </c>
      <c r="CB63" s="376">
        <f>VLOOKUP(D63,[4]รายได้ผู้เยียมเยือนชาวต่างชาติ!$C$6:$N$82,6,FALSE)</f>
        <v>44.14</v>
      </c>
      <c r="CC63" s="377">
        <f t="shared" si="36"/>
        <v>62.291957355139587</v>
      </c>
      <c r="CD63" s="376">
        <f t="shared" si="37"/>
        <v>269.1319573551396</v>
      </c>
      <c r="CE63" s="374">
        <f>VLOOKUP(D63,[4]รายได้ผู้เยียมเยือนชาวไทย!$C$6:$N$82,7,FALSE)</f>
        <v>169.41</v>
      </c>
      <c r="CF63" s="374">
        <f>VLOOKUP(D63,[4]รายได้ผู้เยียมเยือนชาวต่างชาติ!$C$6:$N$82,7,FALSE)</f>
        <v>38.020000000000003</v>
      </c>
      <c r="CG63" s="375">
        <f t="shared" si="38"/>
        <v>54.638882253494018</v>
      </c>
      <c r="CH63" s="374">
        <f t="shared" si="39"/>
        <v>224.04888225349401</v>
      </c>
      <c r="CI63" s="376">
        <f>VLOOKUP(D63,[4]รายได้ผู้เยียมเยือนชาวไทย!$C$6:$N$82,8,FALSE)</f>
        <v>177.82</v>
      </c>
      <c r="CJ63" s="376">
        <f>VLOOKUP(D63,[4]รายได้ผู้เยียมเยือนชาวต่างชาติ!$C$6:$N$82,8,FALSE)</f>
        <v>34.47</v>
      </c>
      <c r="CK63" s="377">
        <f t="shared" si="40"/>
        <v>44.457410745631883</v>
      </c>
      <c r="CL63" s="376">
        <f t="shared" si="41"/>
        <v>222.27741074563187</v>
      </c>
      <c r="CM63" s="374">
        <f>VLOOKUP(D63,[4]รายได้ผู้เยียมเยือนชาวไทย!$C$6:$N$82,9,FALSE)</f>
        <v>234.66</v>
      </c>
      <c r="CN63" s="374">
        <f>VLOOKUP(D63,[4]รายได้ผู้เยียมเยือนชาวต่างชาติ!$C$6:$N$82,9,FALSE)</f>
        <v>19.03</v>
      </c>
      <c r="CO63" s="375">
        <f t="shared" si="42"/>
        <v>21.790727901007454</v>
      </c>
      <c r="CP63" s="374">
        <f t="shared" si="43"/>
        <v>256.45072790100744</v>
      </c>
      <c r="CQ63" s="376">
        <f>VLOOKUP(D63,[4]รายได้ผู้เยียมเยือนชาวไทย!$C$6:$N$82,10,FALSE)</f>
        <v>200.91</v>
      </c>
      <c r="CR63" s="376">
        <f>VLOOKUP(D63,[4]รายได้ผู้เยียมเยือนชาวต่างชาติ!$C$6:$N$82,10,FALSE)</f>
        <v>15.92</v>
      </c>
      <c r="CS63" s="377">
        <f t="shared" si="44"/>
        <v>18.787813577282236</v>
      </c>
      <c r="CT63" s="376">
        <f t="shared" si="45"/>
        <v>219.69781357728223</v>
      </c>
      <c r="CU63" s="374">
        <f>VLOOKUP(D63,[4]รายได้ผู้เยียมเยือนชาวไทย!$C$6:$N$82,11,FALSE)</f>
        <v>192.62</v>
      </c>
      <c r="CV63" s="374">
        <f>VLOOKUP(D63,[4]รายได้ผู้เยียมเยือนชาวต่างชาติ!$C$6:$N$82,11,FALSE)</f>
        <v>16.77</v>
      </c>
      <c r="CW63" s="375">
        <f t="shared" si="46"/>
        <v>20.311006340245818</v>
      </c>
      <c r="CX63" s="374">
        <f t="shared" si="47"/>
        <v>212.93100634024583</v>
      </c>
      <c r="CY63" s="376">
        <f>VLOOKUP(D63,[4]รายได้ผู้เยียมเยือนชาวไทย!$C$6:$N$82,12,FALSE)</f>
        <v>212.25</v>
      </c>
      <c r="CZ63" s="376">
        <f>VLOOKUP(D63,[4]รายได้ผู้เยียมเยือนชาวต่างชาติ!$C$6:$N$82,12,FALSE)</f>
        <v>18.87</v>
      </c>
      <c r="DA63" s="377">
        <f t="shared" si="48"/>
        <v>29.664952394555286</v>
      </c>
      <c r="DB63" s="376">
        <f t="shared" si="49"/>
        <v>241.91495239455529</v>
      </c>
      <c r="DC63" s="374">
        <f>VLOOKUP(D63,รายได้ที่เกิดขึ้นในจังหวัด!D63:CI139,83,FALSE)</f>
        <v>211.66</v>
      </c>
      <c r="DD63" s="374">
        <f>VLOOKUP(D63,รายได้ที่เกิดขึ้นในจังหวัด!D63:CI139,84,FALSE)</f>
        <v>16.04</v>
      </c>
      <c r="DE63" s="375">
        <f t="shared" si="50"/>
        <v>26.163342141058422</v>
      </c>
      <c r="DF63" s="374">
        <f t="shared" si="51"/>
        <v>237.82334214105842</v>
      </c>
      <c r="DG63" s="376">
        <f>VLOOKUP(D63,รายได้ที่เกิดขึ้นในจังหวัด!D63:CL139,86,FALSE)</f>
        <v>209.5</v>
      </c>
      <c r="DH63" s="376">
        <f>VLOOKUP(D63,รายได้ที่เกิดขึ้นในจังหวัด!D63:CL139,87,FALSE)</f>
        <v>16.920000000000002</v>
      </c>
      <c r="DI63" s="377">
        <f t="shared" si="52"/>
        <v>24.398699419758035</v>
      </c>
      <c r="DJ63" s="376">
        <f t="shared" si="53"/>
        <v>233.89869941975803</v>
      </c>
      <c r="DK63" s="378">
        <f t="shared" si="54"/>
        <v>3173.5409381328209</v>
      </c>
      <c r="DL63" s="379">
        <f t="shared" si="55"/>
        <v>5.702916508275611</v>
      </c>
    </row>
    <row r="64" spans="1:116" ht="41.1" customHeight="1">
      <c r="A64" s="300">
        <v>54</v>
      </c>
      <c r="B64" s="300" t="s">
        <v>163</v>
      </c>
      <c r="C64" s="322" t="s">
        <v>164</v>
      </c>
      <c r="D64" s="303" t="str">
        <f t="shared" si="4"/>
        <v>ลำพูน</v>
      </c>
      <c r="E64" s="264" t="s">
        <v>41</v>
      </c>
      <c r="F64" s="304">
        <v>1020</v>
      </c>
      <c r="G64" s="304">
        <v>1132.9710788430996</v>
      </c>
      <c r="H64" s="304">
        <v>1328.902113177872</v>
      </c>
      <c r="I64" s="305">
        <v>1396.3375459487675</v>
      </c>
      <c r="J64" s="306">
        <f t="shared" si="57"/>
        <v>0.11075595965009763</v>
      </c>
      <c r="K64" s="306">
        <f t="shared" si="57"/>
        <v>0.17293560091122689</v>
      </c>
      <c r="L64" s="306">
        <f t="shared" si="57"/>
        <v>5.0745222016114949E-2</v>
      </c>
      <c r="M64" s="307">
        <f t="shared" si="1"/>
        <v>0.11147892752581316</v>
      </c>
      <c r="N64" s="306">
        <f t="shared" si="2"/>
        <v>0.1</v>
      </c>
      <c r="O64" s="305">
        <v>0</v>
      </c>
      <c r="P64" s="305">
        <v>0</v>
      </c>
      <c r="Q64" s="306">
        <v>1.4999999999999999E-2</v>
      </c>
      <c r="R64" s="306">
        <v>1.4999999999999999E-2</v>
      </c>
      <c r="S64" s="324">
        <v>1.4999999999999999E-2</v>
      </c>
      <c r="T64" s="306">
        <f t="shared" si="3"/>
        <v>0.115</v>
      </c>
      <c r="U64" s="366">
        <f>รายได้ที่เกิดขึ้นในจังหวัด!U64</f>
        <v>368.30999999999989</v>
      </c>
      <c r="V64" s="366">
        <f>รายได้ที่เกิดขึ้นในจังหวัด!V64</f>
        <v>17.940000000000001</v>
      </c>
      <c r="W64" s="366">
        <f t="shared" si="5"/>
        <v>22.175166784477586</v>
      </c>
      <c r="X64" s="366">
        <f t="shared" si="6"/>
        <v>390.48516678447749</v>
      </c>
      <c r="Y64" s="366">
        <f>รายได้ที่เกิดขึ้นในจังหวัด!X64</f>
        <v>296.57</v>
      </c>
      <c r="Z64" s="366">
        <f>รายได้ที่เกิดขึ้นในจังหวัด!Y64</f>
        <v>21.700000000000003</v>
      </c>
      <c r="AA64" s="366">
        <f t="shared" si="7"/>
        <v>26.248844640597685</v>
      </c>
      <c r="AB64" s="366">
        <f t="shared" si="8"/>
        <v>322.81884464059766</v>
      </c>
      <c r="AC64" s="366">
        <f>รายได้ที่เกิดขึ้นในจังหวัด!AA64</f>
        <v>232.32999999999998</v>
      </c>
      <c r="AD64" s="366">
        <f>รายได้ที่เกิดขึ้นในจังหวัด!AB64</f>
        <v>8.08</v>
      </c>
      <c r="AE64" s="366">
        <f t="shared" si="9"/>
        <v>9.4953852845771429</v>
      </c>
      <c r="AF64" s="366">
        <f t="shared" si="10"/>
        <v>241.82538528457712</v>
      </c>
      <c r="AG64" s="366">
        <f>รายได้ที่เกิดขึ้นในจังหวัด!AD64</f>
        <v>174.71</v>
      </c>
      <c r="AH64" s="366">
        <f>รายได้ที่เกิดขึ้นในจังหวัด!AE64</f>
        <v>4.4200000000000008</v>
      </c>
      <c r="AI64" s="366">
        <f t="shared" si="11"/>
        <v>7.3143638790713394</v>
      </c>
      <c r="AJ64" s="366">
        <f t="shared" si="12"/>
        <v>182.02436387907136</v>
      </c>
      <c r="AK64" s="366">
        <f t="shared" si="13"/>
        <v>1137.1537605887236</v>
      </c>
      <c r="AL64" s="367"/>
      <c r="AM64" s="310">
        <f>VLOOKUP(D64,[2]รายได้!$B$6:$Y$83,21,FALSE)</f>
        <v>395.68</v>
      </c>
      <c r="AN64" s="310">
        <f>VLOOKUP(D64,[2]รายได้!$B$6:$Y$83,24,FALSE)</f>
        <v>18.53</v>
      </c>
      <c r="AO64" s="310">
        <f t="shared" si="14"/>
        <v>23.381284397521501</v>
      </c>
      <c r="AP64" s="310">
        <f t="shared" si="15"/>
        <v>419.06128439752149</v>
      </c>
      <c r="AQ64" s="309">
        <f>VLOOKUP(D64,[3]Revenue_59!$A$4:$C$85,3,FALSE)</f>
        <v>367.3</v>
      </c>
      <c r="AR64" s="309">
        <f>VLOOKUP(D64,[3]Revenue_59!$A$4:$F$86,6,FALSE)</f>
        <v>24.669999999999998</v>
      </c>
      <c r="AS64" s="309">
        <f t="shared" si="16"/>
        <v>32.458524717552308</v>
      </c>
      <c r="AT64" s="309">
        <f t="shared" si="17"/>
        <v>399.75852471755229</v>
      </c>
      <c r="AU64" s="310">
        <f>VLOOKUP(D64,[3]Revenue_59!$A$4:$L$86,9,FALSE)</f>
        <v>278.77</v>
      </c>
      <c r="AV64" s="310">
        <f>VLOOKUP(D64,[3]Revenue_59!$A$4:$L$86,12,FALSE)</f>
        <v>9.5599999999999987</v>
      </c>
      <c r="AW64" s="310">
        <f t="shared" si="18"/>
        <v>13.628694340440632</v>
      </c>
      <c r="AX64" s="310">
        <f t="shared" si="19"/>
        <v>292.39869434044061</v>
      </c>
      <c r="AY64" s="309">
        <f>VLOOKUP(D64,[3]Revenue_59!$A$4:$R$86,15,FALSE)</f>
        <v>205.2</v>
      </c>
      <c r="AZ64" s="309">
        <f>VLOOKUP(D64,[3]Revenue_59!$A$4:$R$86,18,FALSE)</f>
        <v>5.2</v>
      </c>
      <c r="BA64" s="309">
        <f t="shared" si="20"/>
        <v>9.1533395670712512</v>
      </c>
      <c r="BB64" s="309">
        <f t="shared" si="21"/>
        <v>214.35333956707123</v>
      </c>
      <c r="BC64" s="368">
        <f t="shared" si="22"/>
        <v>1325.5718430225857</v>
      </c>
      <c r="BD64" s="369">
        <f t="shared" si="23"/>
        <v>16.569270486017203</v>
      </c>
      <c r="BE64" s="370">
        <f>VLOOKUP(D64,[3]Revenue_59!$A$4:$X$85,21,FALSE)</f>
        <v>425.63000000000005</v>
      </c>
      <c r="BF64" s="370">
        <f>VLOOKUP(D64,[3]Revenue_59!$A$4:$X$85,24,FALSE)</f>
        <v>19.79</v>
      </c>
      <c r="BG64" s="371">
        <f t="shared" si="24"/>
        <v>23.379586515582279</v>
      </c>
      <c r="BH64" s="370">
        <f t="shared" si="25"/>
        <v>449.00958651558233</v>
      </c>
      <c r="BI64" s="372">
        <f>VLOOKUP(D64,[3]Revenue_59!$A$4:$F$86,2,FALSE)</f>
        <v>380.16</v>
      </c>
      <c r="BJ64" s="372">
        <f>VLOOKUP(D64,[3]Revenue_59!$A$4:$F$86,5,FALSE)</f>
        <v>25.25</v>
      </c>
      <c r="BK64" s="373">
        <f t="shared" si="26"/>
        <v>31.427240112698783</v>
      </c>
      <c r="BL64" s="372">
        <f t="shared" si="27"/>
        <v>411.58724011269879</v>
      </c>
      <c r="BM64" s="370">
        <f>VLOOKUP(D64,[3]Revenue_59!$A$4:$K$85,8,FALSE)</f>
        <v>287.66999999999996</v>
      </c>
      <c r="BN64" s="370">
        <f>VLOOKUP(D64,[3]Revenue_59!$A$4:$K$85,11,FALSE)</f>
        <v>10.29</v>
      </c>
      <c r="BO64" s="371">
        <f t="shared" si="28"/>
        <v>13.140116518686588</v>
      </c>
      <c r="BP64" s="370">
        <f t="shared" si="29"/>
        <v>300.81011651868653</v>
      </c>
      <c r="BQ64" s="372">
        <f>VLOOKUP(D64,[3]Revenue_59!$A$4:$Q$85,14,FALSE)</f>
        <v>219.17999999999995</v>
      </c>
      <c r="BR64" s="372">
        <f>VLOOKUP(D64,[3]Revenue_59!$A$4:$Q$85,17,FALSE)</f>
        <v>5.42</v>
      </c>
      <c r="BS64" s="373">
        <f t="shared" si="30"/>
        <v>8.8994577214979387</v>
      </c>
      <c r="BT64" s="372">
        <f t="shared" si="31"/>
        <v>228.07945772149787</v>
      </c>
      <c r="BU64" s="316">
        <f t="shared" si="32"/>
        <v>1389.4864008684656</v>
      </c>
      <c r="BV64" s="317">
        <f t="shared" si="33"/>
        <v>4.8216592848065591</v>
      </c>
      <c r="BW64" s="374">
        <f>VLOOKUP(D64,[4]รายได้ผู้เยียมเยือนชาวไทย!$C$6:$G$82,3,FALSE)</f>
        <v>436.43000000000006</v>
      </c>
      <c r="BX64" s="374">
        <f>VLOOKUP(D64,[4]รายได้ผู้เยียมเยือนชาวต่างชาติ!$C$6:$G$82,3,FALSE)</f>
        <v>20.810000000000002</v>
      </c>
      <c r="BY64" s="375">
        <f t="shared" si="34"/>
        <v>22.960298163640456</v>
      </c>
      <c r="BZ64" s="374">
        <f t="shared" si="35"/>
        <v>459.39029816364052</v>
      </c>
      <c r="CA64" s="376">
        <f>VLOOKUP(D64,[4]รายได้ผู้เยียมเยือนชาวไทย!$C$6:$N$82,6,FALSE)</f>
        <v>143.76</v>
      </c>
      <c r="CB64" s="376">
        <f>VLOOKUP(D64,[4]รายได้ผู้เยียมเยือนชาวต่างชาติ!$C$6:$N$82,6,FALSE)</f>
        <v>10.5</v>
      </c>
      <c r="CC64" s="377">
        <f t="shared" si="36"/>
        <v>14.817978074965238</v>
      </c>
      <c r="CD64" s="376">
        <f t="shared" si="37"/>
        <v>158.57797807496522</v>
      </c>
      <c r="CE64" s="374">
        <f>VLOOKUP(D64,[4]รายได้ผู้เยียมเยือนชาวไทย!$C$6:$N$82,7,FALSE)</f>
        <v>118.55</v>
      </c>
      <c r="CF64" s="374">
        <f>VLOOKUP(D64,[4]รายได้ผู้เยียมเยือนชาวต่างชาติ!$C$6:$N$82,7,FALSE)</f>
        <v>8.25</v>
      </c>
      <c r="CG64" s="375">
        <f t="shared" si="38"/>
        <v>11.856148831965429</v>
      </c>
      <c r="CH64" s="374">
        <f t="shared" si="39"/>
        <v>130.40614883196542</v>
      </c>
      <c r="CI64" s="376">
        <f>VLOOKUP(D64,[4]รายได้ผู้เยียมเยือนชาวไทย!$C$6:$N$82,8,FALSE)</f>
        <v>139.57</v>
      </c>
      <c r="CJ64" s="376">
        <f>VLOOKUP(D64,[4]รายได้ผู้เยียมเยือนชาวต่างชาติ!$C$6:$N$82,8,FALSE)</f>
        <v>7.77</v>
      </c>
      <c r="CK64" s="377">
        <f t="shared" si="40"/>
        <v>10.021296242923114</v>
      </c>
      <c r="CL64" s="376">
        <f t="shared" si="41"/>
        <v>149.59129624292311</v>
      </c>
      <c r="CM64" s="374">
        <f>VLOOKUP(D64,[4]รายได้ผู้เยียมเยือนชาวไทย!$C$6:$N$82,9,FALSE)</f>
        <v>107.05</v>
      </c>
      <c r="CN64" s="374">
        <f>VLOOKUP(D64,[4]รายได้ผู้เยียมเยือนชาวต่างชาติ!$C$6:$N$82,9,FALSE)</f>
        <v>3.88</v>
      </c>
      <c r="CO64" s="375">
        <f t="shared" si="42"/>
        <v>4.4428809383031478</v>
      </c>
      <c r="CP64" s="374">
        <f t="shared" si="43"/>
        <v>111.49288093830314</v>
      </c>
      <c r="CQ64" s="376">
        <f>VLOOKUP(D64,[4]รายได้ผู้เยียมเยือนชาวไทย!$C$6:$N$82,10,FALSE)</f>
        <v>97.93</v>
      </c>
      <c r="CR64" s="376">
        <f>VLOOKUP(D64,[4]รายได้ผู้เยียมเยือนชาวต่างชาติ!$C$6:$N$82,10,FALSE)</f>
        <v>3.07</v>
      </c>
      <c r="CS64" s="377">
        <f t="shared" si="44"/>
        <v>3.6230268644633452</v>
      </c>
      <c r="CT64" s="376">
        <f t="shared" si="45"/>
        <v>101.55302686446335</v>
      </c>
      <c r="CU64" s="374">
        <f>VLOOKUP(D64,[4]รายได้ผู้เยียมเยือนชาวไทย!$C$6:$N$82,11,FALSE)</f>
        <v>91.31</v>
      </c>
      <c r="CV64" s="374">
        <f>VLOOKUP(D64,[4]รายได้ผู้เยียมเยือนชาวต่างชาติ!$C$6:$N$82,11,FALSE)</f>
        <v>3.53</v>
      </c>
      <c r="CW64" s="375">
        <f t="shared" si="46"/>
        <v>4.2753638867661135</v>
      </c>
      <c r="CX64" s="374">
        <f t="shared" si="47"/>
        <v>95.585363886766118</v>
      </c>
      <c r="CY64" s="376">
        <f>VLOOKUP(D64,[4]รายได้ผู้เยียมเยือนชาวไทย!$C$6:$N$82,12,FALSE)</f>
        <v>78.95</v>
      </c>
      <c r="CZ64" s="376">
        <f>VLOOKUP(D64,[4]รายได้ผู้เยียมเยือนชาวต่างชาติ!$C$6:$N$82,12,FALSE)</f>
        <v>2.0699999999999998</v>
      </c>
      <c r="DA64" s="377">
        <f t="shared" si="48"/>
        <v>3.254183966970293</v>
      </c>
      <c r="DB64" s="376">
        <f t="shared" si="49"/>
        <v>82.204183966970291</v>
      </c>
      <c r="DC64" s="374">
        <f>VLOOKUP(D64,รายได้ที่เกิดขึ้นในจังหวัด!D64:CI140,83,FALSE)</f>
        <v>73.959999999999994</v>
      </c>
      <c r="DD64" s="374">
        <f>VLOOKUP(D64,รายได้ที่เกิดขึ้นในจังหวัด!D64:CI140,84,FALSE)</f>
        <v>1.96</v>
      </c>
      <c r="DE64" s="375">
        <f t="shared" si="50"/>
        <v>3.1970168701043953</v>
      </c>
      <c r="DF64" s="374">
        <f t="shared" si="51"/>
        <v>77.157016870104385</v>
      </c>
      <c r="DG64" s="376">
        <f>VLOOKUP(D64,รายได้ที่เกิดขึ้นในจังหวัด!D64:CL140,86,FALSE)</f>
        <v>79.95</v>
      </c>
      <c r="DH64" s="376">
        <f>VLOOKUP(D64,รายได้ที่เกิดขึ้นในจังหวัด!D64:CL140,87,FALSE)</f>
        <v>1.74</v>
      </c>
      <c r="DI64" s="377">
        <f t="shared" si="52"/>
        <v>2.5090861105424929</v>
      </c>
      <c r="DJ64" s="376">
        <f t="shared" si="53"/>
        <v>82.459086110542501</v>
      </c>
      <c r="DK64" s="378">
        <f t="shared" si="54"/>
        <v>1448.4172799506441</v>
      </c>
      <c r="DL64" s="379">
        <f t="shared" si="55"/>
        <v>4.2411986936572523</v>
      </c>
    </row>
    <row r="65" spans="1:116" ht="41.1" customHeight="1">
      <c r="A65" s="300">
        <v>55</v>
      </c>
      <c r="B65" s="300" t="s">
        <v>165</v>
      </c>
      <c r="C65" s="322" t="s">
        <v>166</v>
      </c>
      <c r="D65" s="303" t="str">
        <f t="shared" si="4"/>
        <v>ศรีสะเกษ</v>
      </c>
      <c r="E65" s="264" t="s">
        <v>148</v>
      </c>
      <c r="F65" s="304">
        <v>1570.3400000000004</v>
      </c>
      <c r="G65" s="304">
        <v>1578.7588649934469</v>
      </c>
      <c r="H65" s="304">
        <v>1764.2564598070369</v>
      </c>
      <c r="I65" s="305">
        <v>1860.3371826813341</v>
      </c>
      <c r="J65" s="306">
        <f t="shared" si="57"/>
        <v>5.3611733722929451E-3</v>
      </c>
      <c r="K65" s="306">
        <f t="shared" si="57"/>
        <v>0.11749583734838441</v>
      </c>
      <c r="L65" s="306">
        <f t="shared" si="57"/>
        <v>5.4459612342757625E-2</v>
      </c>
      <c r="M65" s="307">
        <f t="shared" si="1"/>
        <v>5.9105541021144993E-2</v>
      </c>
      <c r="N65" s="306">
        <f t="shared" si="2"/>
        <v>5.9105541021144993E-2</v>
      </c>
      <c r="O65" s="305">
        <v>0</v>
      </c>
      <c r="P65" s="305">
        <v>0</v>
      </c>
      <c r="Q65" s="305">
        <v>0</v>
      </c>
      <c r="R65" s="305">
        <v>0</v>
      </c>
      <c r="S65" s="305"/>
      <c r="T65" s="306">
        <f t="shared" si="3"/>
        <v>5.9105541021144993E-2</v>
      </c>
      <c r="U65" s="366">
        <f>รายได้ที่เกิดขึ้นในจังหวัด!U65</f>
        <v>289.15000000000003</v>
      </c>
      <c r="V65" s="366">
        <f>รายได้ที่เกิดขึ้นในจังหวัด!V65</f>
        <v>6.9099999999999993</v>
      </c>
      <c r="W65" s="366">
        <f t="shared" si="5"/>
        <v>8.5412710412898605</v>
      </c>
      <c r="X65" s="366">
        <f t="shared" si="6"/>
        <v>297.69127104128989</v>
      </c>
      <c r="Y65" s="366">
        <f>รายได้ที่เกิดขึ้นในจังหวัด!X65</f>
        <v>595.08999999999992</v>
      </c>
      <c r="Z65" s="366">
        <f>รายได้ที่เกิดขึ้นในจังหวัด!Y65</f>
        <v>12.24</v>
      </c>
      <c r="AA65" s="366">
        <f t="shared" si="7"/>
        <v>14.805799926309476</v>
      </c>
      <c r="AB65" s="366">
        <f t="shared" si="8"/>
        <v>609.89579992630934</v>
      </c>
      <c r="AC65" s="366">
        <f>รายได้ที่เกิดขึ้นในจังหวัด!AA65</f>
        <v>433.61</v>
      </c>
      <c r="AD65" s="366">
        <f>รายได้ที่เกิดขึ้นในจังหวัด!AB65</f>
        <v>10.96</v>
      </c>
      <c r="AE65" s="366">
        <f t="shared" si="9"/>
        <v>12.879879049376916</v>
      </c>
      <c r="AF65" s="366">
        <f t="shared" si="10"/>
        <v>446.48987904937695</v>
      </c>
      <c r="AG65" s="366">
        <f>รายได้ที่เกิดขึ้นในจังหวัด!AD65</f>
        <v>285.91000000000003</v>
      </c>
      <c r="AH65" s="366">
        <f>รายได้ที่เกิดขึ้นในจังหวัด!AE65</f>
        <v>10.59</v>
      </c>
      <c r="AI65" s="366">
        <f t="shared" si="11"/>
        <v>17.524686307548748</v>
      </c>
      <c r="AJ65" s="366">
        <f t="shared" si="12"/>
        <v>303.43468630754876</v>
      </c>
      <c r="AK65" s="366">
        <f t="shared" si="13"/>
        <v>1657.5116363245247</v>
      </c>
      <c r="AL65" s="367"/>
      <c r="AM65" s="310">
        <f>VLOOKUP(D65,[2]รายได้!$B$6:$Y$83,21,FALSE)</f>
        <v>293.95000000000005</v>
      </c>
      <c r="AN65" s="310">
        <f>VLOOKUP(D65,[2]รายได้!$B$6:$Y$83,24,FALSE)</f>
        <v>7.0200000000000005</v>
      </c>
      <c r="AO65" s="310">
        <f t="shared" si="14"/>
        <v>8.8578854004641627</v>
      </c>
      <c r="AP65" s="310">
        <f t="shared" si="15"/>
        <v>302.80788540046422</v>
      </c>
      <c r="AQ65" s="309">
        <f>VLOOKUP(D65,[3]Revenue_59!$A$4:$C$85,3,FALSE)</f>
        <v>634.5</v>
      </c>
      <c r="AR65" s="309">
        <f>VLOOKUP(D65,[3]Revenue_59!$A$4:$F$86,6,FALSE)</f>
        <v>12.560000000000002</v>
      </c>
      <c r="AS65" s="309">
        <f t="shared" si="16"/>
        <v>16.525296735000286</v>
      </c>
      <c r="AT65" s="309">
        <f t="shared" si="17"/>
        <v>651.02529673500032</v>
      </c>
      <c r="AU65" s="310">
        <f>VLOOKUP(D65,[3]Revenue_59!$A$4:$L$86,9,FALSE)</f>
        <v>455.39000000000004</v>
      </c>
      <c r="AV65" s="310">
        <f>VLOOKUP(D65,[3]Revenue_59!$A$4:$L$86,12,FALSE)</f>
        <v>11.54</v>
      </c>
      <c r="AW65" s="310">
        <f t="shared" si="18"/>
        <v>16.451373712205534</v>
      </c>
      <c r="AX65" s="310">
        <f t="shared" si="19"/>
        <v>471.84137371220555</v>
      </c>
      <c r="AY65" s="309">
        <f>VLOOKUP(D65,[3]Revenue_59!$A$4:$R$86,15,FALSE)</f>
        <v>319.32</v>
      </c>
      <c r="AZ65" s="309">
        <f>VLOOKUP(D65,[3]Revenue_59!$A$4:$R$86,18,FALSE)</f>
        <v>12.089999999999998</v>
      </c>
      <c r="BA65" s="309">
        <f t="shared" si="20"/>
        <v>21.281514493440653</v>
      </c>
      <c r="BB65" s="309">
        <f t="shared" si="21"/>
        <v>340.60151449344062</v>
      </c>
      <c r="BC65" s="368">
        <f t="shared" si="22"/>
        <v>1766.2760703411107</v>
      </c>
      <c r="BD65" s="369">
        <f t="shared" si="23"/>
        <v>6.5619107361301747</v>
      </c>
      <c r="BE65" s="370">
        <f>VLOOKUP(D65,[3]Revenue_59!$A$4:$X$85,21,FALSE)</f>
        <v>313.53000000000003</v>
      </c>
      <c r="BF65" s="370">
        <f>VLOOKUP(D65,[3]Revenue_59!$A$4:$X$85,24,FALSE)</f>
        <v>7.6899999999999995</v>
      </c>
      <c r="BG65" s="371">
        <f t="shared" si="24"/>
        <v>9.0848418547159042</v>
      </c>
      <c r="BH65" s="370">
        <f t="shared" si="25"/>
        <v>322.61484185471591</v>
      </c>
      <c r="BI65" s="372">
        <f>VLOOKUP(D65,[3]Revenue_59!$A$4:$F$86,2,FALSE)</f>
        <v>667.18000000000006</v>
      </c>
      <c r="BJ65" s="372">
        <f>VLOOKUP(D65,[3]Revenue_59!$A$4:$F$86,5,FALSE)</f>
        <v>13.01</v>
      </c>
      <c r="BK65" s="373">
        <f t="shared" si="26"/>
        <v>16.192807677869748</v>
      </c>
      <c r="BL65" s="372">
        <f t="shared" si="27"/>
        <v>683.37280767786979</v>
      </c>
      <c r="BM65" s="370">
        <f>VLOOKUP(D65,[3]Revenue_59!$A$4:$K$85,8,FALSE)</f>
        <v>481.07</v>
      </c>
      <c r="BN65" s="370">
        <f>VLOOKUP(D65,[3]Revenue_59!$A$4:$K$85,11,FALSE)</f>
        <v>12.11</v>
      </c>
      <c r="BO65" s="371">
        <f t="shared" si="28"/>
        <v>15.464218760086936</v>
      </c>
      <c r="BP65" s="370">
        <f t="shared" si="29"/>
        <v>496.5342187600869</v>
      </c>
      <c r="BQ65" s="372">
        <f>VLOOKUP(D65,[3]Revenue_59!$A$4:$Q$85,14,FALSE)</f>
        <v>340.65</v>
      </c>
      <c r="BR65" s="372">
        <f>VLOOKUP(D65,[3]Revenue_59!$A$4:$Q$85,17,FALSE)</f>
        <v>12.91</v>
      </c>
      <c r="BS65" s="373">
        <f t="shared" si="30"/>
        <v>21.19778582740561</v>
      </c>
      <c r="BT65" s="372">
        <f t="shared" si="31"/>
        <v>361.84778582740557</v>
      </c>
      <c r="BU65" s="316">
        <f t="shared" si="32"/>
        <v>1864.3696541200779</v>
      </c>
      <c r="BV65" s="317">
        <f t="shared" si="33"/>
        <v>5.5536948853087864</v>
      </c>
      <c r="BW65" s="374">
        <f>VLOOKUP(D65,[4]รายได้ผู้เยียมเยือนชาวไทย!$C$6:$G$82,3,FALSE)</f>
        <v>331.40000000000003</v>
      </c>
      <c r="BX65" s="374">
        <f>VLOOKUP(D65,[4]รายได้ผู้เยียมเยือนชาวต่างชาติ!$C$6:$G$82,3,FALSE)</f>
        <v>8.3800000000000008</v>
      </c>
      <c r="BY65" s="375">
        <f t="shared" si="34"/>
        <v>9.2459057477802489</v>
      </c>
      <c r="BZ65" s="374">
        <f t="shared" si="35"/>
        <v>340.64590574778026</v>
      </c>
      <c r="CA65" s="376">
        <f>VLOOKUP(D65,[4]รายได้ผู้เยียมเยือนชาวไทย!$C$6:$N$82,6,FALSE)</f>
        <v>241.95</v>
      </c>
      <c r="CB65" s="376">
        <f>VLOOKUP(D65,[4]รายได้ผู้เยียมเยือนชาวต่างชาติ!$C$6:$N$82,6,FALSE)</f>
        <v>5.09</v>
      </c>
      <c r="CC65" s="377">
        <f t="shared" si="36"/>
        <v>7.1831912763402919</v>
      </c>
      <c r="CD65" s="376">
        <f t="shared" si="37"/>
        <v>249.13319127634028</v>
      </c>
      <c r="CE65" s="374">
        <f>VLOOKUP(D65,[4]รายได้ผู้เยียมเยือนชาวไทย!$C$6:$N$82,7,FALSE)</f>
        <v>220.28</v>
      </c>
      <c r="CF65" s="374">
        <f>VLOOKUP(D65,[4]รายได้ผู้เยียมเยือนชาวต่างชาติ!$C$6:$N$82,7,FALSE)</f>
        <v>4.37</v>
      </c>
      <c r="CG65" s="375">
        <f t="shared" si="38"/>
        <v>6.2801661085683538</v>
      </c>
      <c r="CH65" s="374">
        <f t="shared" si="39"/>
        <v>226.56016610856835</v>
      </c>
      <c r="CI65" s="376">
        <f>VLOOKUP(D65,[4]รายได้ผู้เยียมเยือนชาวไทย!$C$6:$N$82,8,FALSE)</f>
        <v>257.77999999999997</v>
      </c>
      <c r="CJ65" s="376">
        <f>VLOOKUP(D65,[4]รายได้ผู้เยียมเยือนชาวต่างชาติ!$C$6:$N$82,8,FALSE)</f>
        <v>4.62</v>
      </c>
      <c r="CK65" s="377">
        <f t="shared" si="40"/>
        <v>5.9586085768732042</v>
      </c>
      <c r="CL65" s="376">
        <f t="shared" si="41"/>
        <v>263.73860857687316</v>
      </c>
      <c r="CM65" s="374">
        <f>VLOOKUP(D65,[4]รายได้ผู้เยียมเยือนชาวไทย!$C$6:$N$82,9,FALSE)</f>
        <v>181.97</v>
      </c>
      <c r="CN65" s="374">
        <f>VLOOKUP(D65,[4]รายได้ผู้เยียมเยือนชาวต่างชาติ!$C$6:$N$82,9,FALSE)</f>
        <v>5.27</v>
      </c>
      <c r="CO65" s="375">
        <f t="shared" si="42"/>
        <v>6.0345315837261833</v>
      </c>
      <c r="CP65" s="374">
        <f t="shared" si="43"/>
        <v>188.00453158372619</v>
      </c>
      <c r="CQ65" s="376">
        <f>VLOOKUP(D65,[4]รายได้ผู้เยียมเยือนชาวไทย!$C$6:$N$82,10,FALSE)</f>
        <v>165.12</v>
      </c>
      <c r="CR65" s="376">
        <f>VLOOKUP(D65,[4]รายได้ผู้เยียมเยือนชาวต่างชาติ!$C$6:$N$82,10,FALSE)</f>
        <v>4.04</v>
      </c>
      <c r="CS65" s="377">
        <f t="shared" si="44"/>
        <v>4.7677617369485068</v>
      </c>
      <c r="CT65" s="376">
        <f t="shared" si="45"/>
        <v>169.88776173694851</v>
      </c>
      <c r="CU65" s="374">
        <f>VLOOKUP(D65,[4]รายได้ผู้เยียมเยือนชาวไทย!$C$6:$N$82,11,FALSE)</f>
        <v>170.18</v>
      </c>
      <c r="CV65" s="374">
        <f>VLOOKUP(D65,[4]รายได้ผู้เยียมเยือนชาวต่างชาติ!$C$6:$N$82,11,FALSE)</f>
        <v>3.93</v>
      </c>
      <c r="CW65" s="375">
        <f t="shared" si="46"/>
        <v>4.7598243838500931</v>
      </c>
      <c r="CX65" s="374">
        <f t="shared" si="47"/>
        <v>174.93982438385009</v>
      </c>
      <c r="CY65" s="376">
        <f>VLOOKUP(D65,[4]รายได้ผู้เยียมเยือนชาวไทย!$C$6:$N$82,12,FALSE)</f>
        <v>123.5</v>
      </c>
      <c r="CZ65" s="376">
        <f>VLOOKUP(D65,[4]รายได้ผู้เยียมเยือนชาวต่างชาติ!$C$6:$N$82,12,FALSE)</f>
        <v>4.6500000000000004</v>
      </c>
      <c r="DA65" s="377">
        <f t="shared" si="48"/>
        <v>7.3101234040637033</v>
      </c>
      <c r="DB65" s="376">
        <f t="shared" si="49"/>
        <v>130.81012340406372</v>
      </c>
      <c r="DC65" s="374">
        <f>VLOOKUP(D65,รายได้ที่เกิดขึ้นในจังหวัด!D65:CI141,83,FALSE)</f>
        <v>126.09</v>
      </c>
      <c r="DD65" s="374">
        <f>VLOOKUP(D65,รายได้ที่เกิดขึ้นในจังหวัด!D65:CI141,84,FALSE)</f>
        <v>5.09</v>
      </c>
      <c r="DE65" s="375">
        <f t="shared" si="50"/>
        <v>8.3024570759343739</v>
      </c>
      <c r="DF65" s="374">
        <f t="shared" si="51"/>
        <v>134.39245707593437</v>
      </c>
      <c r="DG65" s="376">
        <f>VLOOKUP(D65,รายได้ที่เกิดขึ้นในจังหวัด!D65:CL141,86,FALSE)</f>
        <v>116.8</v>
      </c>
      <c r="DH65" s="376">
        <f>VLOOKUP(D65,รายได้ที่เกิดขึ้นในจังหวัด!D65:CL141,87,FALSE)</f>
        <v>4.32</v>
      </c>
      <c r="DI65" s="377">
        <f t="shared" si="52"/>
        <v>6.2294551710020514</v>
      </c>
      <c r="DJ65" s="376">
        <f t="shared" si="53"/>
        <v>123.02945517100204</v>
      </c>
      <c r="DK65" s="378">
        <f t="shared" si="54"/>
        <v>2001.1420250650872</v>
      </c>
      <c r="DL65" s="379">
        <f t="shared" si="55"/>
        <v>7.3361187060063671</v>
      </c>
    </row>
    <row r="66" spans="1:116" ht="41.1" customHeight="1">
      <c r="A66" s="300">
        <v>56</v>
      </c>
      <c r="B66" s="300" t="s">
        <v>167</v>
      </c>
      <c r="C66" s="322" t="s">
        <v>168</v>
      </c>
      <c r="D66" s="303" t="str">
        <f t="shared" si="4"/>
        <v>สกลนคร</v>
      </c>
      <c r="E66" s="264" t="s">
        <v>101</v>
      </c>
      <c r="F66" s="304">
        <v>1518.46</v>
      </c>
      <c r="G66" s="304">
        <v>1630.7851662113162</v>
      </c>
      <c r="H66" s="304">
        <v>1758.833128436527</v>
      </c>
      <c r="I66" s="305">
        <v>1875.0248895819573</v>
      </c>
      <c r="J66" s="306">
        <f t="shared" si="57"/>
        <v>7.3973082077444366E-2</v>
      </c>
      <c r="K66" s="306">
        <f t="shared" si="57"/>
        <v>7.8519209567435064E-2</v>
      </c>
      <c r="L66" s="306">
        <f t="shared" si="57"/>
        <v>6.6061844791788865E-2</v>
      </c>
      <c r="M66" s="307">
        <f t="shared" si="1"/>
        <v>7.285137881222277E-2</v>
      </c>
      <c r="N66" s="306">
        <f t="shared" si="2"/>
        <v>7.285137881222277E-2</v>
      </c>
      <c r="O66" s="305">
        <v>0</v>
      </c>
      <c r="P66" s="305">
        <v>0</v>
      </c>
      <c r="Q66" s="305">
        <v>0</v>
      </c>
      <c r="R66" s="306">
        <v>1.4999999999999999E-2</v>
      </c>
      <c r="S66" s="305"/>
      <c r="T66" s="306">
        <f t="shared" si="3"/>
        <v>8.7851378812222769E-2</v>
      </c>
      <c r="U66" s="366">
        <f>รายได้ที่เกิดขึ้นในจังหวัด!U66</f>
        <v>369.76</v>
      </c>
      <c r="V66" s="366">
        <f>รายได้ที่เกิดขึ้นในจังหวัด!V66</f>
        <v>2.3099999999999996</v>
      </c>
      <c r="W66" s="366">
        <f t="shared" si="5"/>
        <v>2.8553308401417623</v>
      </c>
      <c r="X66" s="366">
        <f t="shared" si="6"/>
        <v>372.61533084014178</v>
      </c>
      <c r="Y66" s="366">
        <f>รายได้ที่เกิดขึ้นในจังหวัด!X66</f>
        <v>389.40999999999997</v>
      </c>
      <c r="Z66" s="366">
        <f>รายได้ที่เกิดขึ้นในจังหวัด!Y66</f>
        <v>1.64</v>
      </c>
      <c r="AA66" s="366">
        <f t="shared" si="7"/>
        <v>1.983783650257152</v>
      </c>
      <c r="AB66" s="366">
        <f t="shared" si="8"/>
        <v>391.39378365025709</v>
      </c>
      <c r="AC66" s="366">
        <f>รายได้ที่เกิดขึ้นในจังหวัด!AA66</f>
        <v>503.38999999999993</v>
      </c>
      <c r="AD66" s="366">
        <f>รายได้ที่เกิดขึ้นในจังหวัด!AB66</f>
        <v>5.4600000000000009</v>
      </c>
      <c r="AE66" s="366">
        <f t="shared" si="9"/>
        <v>6.4164360957662385</v>
      </c>
      <c r="AF66" s="366">
        <f t="shared" si="10"/>
        <v>509.80643609576617</v>
      </c>
      <c r="AG66" s="366">
        <f>รายได้ที่เกิดขึ้นในจังหวัด!AD66</f>
        <v>351.34999999999997</v>
      </c>
      <c r="AH66" s="366">
        <f>รายได้ที่เกิดขึ้นในจังหวัด!AE66</f>
        <v>1.7899999999999998</v>
      </c>
      <c r="AI66" s="366">
        <f t="shared" si="11"/>
        <v>2.9621518876782109</v>
      </c>
      <c r="AJ66" s="366">
        <f t="shared" si="12"/>
        <v>354.31215188767817</v>
      </c>
      <c r="AK66" s="366">
        <f t="shared" si="13"/>
        <v>1628.1277024738433</v>
      </c>
      <c r="AL66" s="367"/>
      <c r="AM66" s="310">
        <f>VLOOKUP(D66,[2]รายได้!$B$6:$Y$83,21,FALSE)</f>
        <v>405.66999999999996</v>
      </c>
      <c r="AN66" s="310">
        <f>VLOOKUP(D66,[2]รายได้!$B$6:$Y$83,24,FALSE)</f>
        <v>2.48</v>
      </c>
      <c r="AO66" s="310">
        <f t="shared" si="14"/>
        <v>3.1292814520158294</v>
      </c>
      <c r="AP66" s="310">
        <f t="shared" si="15"/>
        <v>408.7992814520158</v>
      </c>
      <c r="AQ66" s="309">
        <f>VLOOKUP(D66,[3]Revenue_59!$A$4:$C$85,3,FALSE)</f>
        <v>423.05000000000007</v>
      </c>
      <c r="AR66" s="309">
        <f>VLOOKUP(D66,[3]Revenue_59!$A$4:$F$86,6,FALSE)</f>
        <v>1.7599999999999998</v>
      </c>
      <c r="AS66" s="309">
        <f t="shared" si="16"/>
        <v>2.315646676242078</v>
      </c>
      <c r="AT66" s="309">
        <f t="shared" si="17"/>
        <v>425.36564667624214</v>
      </c>
      <c r="AU66" s="310">
        <f>VLOOKUP(D66,[3]Revenue_59!$A$4:$L$86,9,FALSE)</f>
        <v>526.97</v>
      </c>
      <c r="AV66" s="310">
        <f>VLOOKUP(D66,[3]Revenue_59!$A$4:$L$86,12,FALSE)</f>
        <v>5.57</v>
      </c>
      <c r="AW66" s="310">
        <f t="shared" si="18"/>
        <v>7.9405677276416666</v>
      </c>
      <c r="AX66" s="310">
        <f t="shared" si="19"/>
        <v>534.91056772764171</v>
      </c>
      <c r="AY66" s="309">
        <f>VLOOKUP(D66,[3]Revenue_59!$A$4:$R$86,15,FALSE)</f>
        <v>386.59999999999997</v>
      </c>
      <c r="AZ66" s="309">
        <f>VLOOKUP(D66,[3]Revenue_59!$A$4:$R$86,18,FALSE)</f>
        <v>1.89</v>
      </c>
      <c r="BA66" s="309">
        <f t="shared" si="20"/>
        <v>3.3268868811085892</v>
      </c>
      <c r="BB66" s="309">
        <f t="shared" si="21"/>
        <v>389.92688688110854</v>
      </c>
      <c r="BC66" s="368">
        <f t="shared" si="22"/>
        <v>1759.0023827370082</v>
      </c>
      <c r="BD66" s="369">
        <f t="shared" si="23"/>
        <v>8.0383547349700279</v>
      </c>
      <c r="BE66" s="370">
        <f>VLOOKUP(D66,[3]Revenue_59!$A$4:$X$85,21,FALSE)</f>
        <v>432.56</v>
      </c>
      <c r="BF66" s="370">
        <f>VLOOKUP(D66,[3]Revenue_59!$A$4:$X$85,24,FALSE)</f>
        <v>2.6</v>
      </c>
      <c r="BG66" s="371">
        <f t="shared" si="24"/>
        <v>3.0715980263018663</v>
      </c>
      <c r="BH66" s="370">
        <f t="shared" si="25"/>
        <v>435.63159802630184</v>
      </c>
      <c r="BI66" s="372">
        <f>VLOOKUP(D66,[3]Revenue_59!$A$4:$F$86,2,FALSE)</f>
        <v>460.63</v>
      </c>
      <c r="BJ66" s="372">
        <f>VLOOKUP(D66,[3]Revenue_59!$A$4:$F$86,5,FALSE)</f>
        <v>1.7999999999999998</v>
      </c>
      <c r="BK66" s="373">
        <f t="shared" si="26"/>
        <v>2.2403577110042696</v>
      </c>
      <c r="BL66" s="372">
        <f t="shared" si="27"/>
        <v>462.87035771100426</v>
      </c>
      <c r="BM66" s="370">
        <f>VLOOKUP(D66,[3]Revenue_59!$A$4:$K$85,8,FALSE)</f>
        <v>562.63</v>
      </c>
      <c r="BN66" s="370">
        <f>VLOOKUP(D66,[3]Revenue_59!$A$4:$K$85,11,FALSE)</f>
        <v>5.8899999999999988</v>
      </c>
      <c r="BO66" s="371">
        <f t="shared" si="28"/>
        <v>7.5214078032132159</v>
      </c>
      <c r="BP66" s="370">
        <f t="shared" si="29"/>
        <v>570.15140780321326</v>
      </c>
      <c r="BQ66" s="372">
        <f>VLOOKUP(D66,[3]Revenue_59!$A$4:$Q$85,14,FALSE)</f>
        <v>402.69000000000005</v>
      </c>
      <c r="BR66" s="372">
        <f>VLOOKUP(D66,[3]Revenue_59!$A$4:$Q$85,17,FALSE)</f>
        <v>2</v>
      </c>
      <c r="BS66" s="373">
        <f t="shared" si="30"/>
        <v>3.2839327385601256</v>
      </c>
      <c r="BT66" s="372">
        <f t="shared" si="31"/>
        <v>405.97393273856017</v>
      </c>
      <c r="BU66" s="316">
        <f t="shared" si="32"/>
        <v>1874.6272962790795</v>
      </c>
      <c r="BV66" s="317">
        <f t="shared" si="33"/>
        <v>6.5733233039831838</v>
      </c>
      <c r="BW66" s="374">
        <f>VLOOKUP(D66,[4]รายได้ผู้เยียมเยือนชาวไทย!$C$6:$G$82,3,FALSE)</f>
        <v>456.36</v>
      </c>
      <c r="BX66" s="374">
        <f>VLOOKUP(D66,[4]รายได้ผู้เยียมเยือนชาวต่างชาติ!$C$6:$G$82,3,FALSE)</f>
        <v>2.6999999999999997</v>
      </c>
      <c r="BY66" s="375">
        <f t="shared" si="34"/>
        <v>2.9789911120533019</v>
      </c>
      <c r="BZ66" s="374">
        <f t="shared" si="35"/>
        <v>459.33899111205329</v>
      </c>
      <c r="CA66" s="376">
        <f>VLOOKUP(D66,[4]รายได้ผู้เยียมเยือนชาวไทย!$C$6:$N$82,6,FALSE)</f>
        <v>174.15</v>
      </c>
      <c r="CB66" s="376">
        <f>VLOOKUP(D66,[4]รายได้ผู้เยียมเยือนชาวต่างชาติ!$C$6:$N$82,6,FALSE)</f>
        <v>0.79</v>
      </c>
      <c r="CC66" s="377">
        <f t="shared" si="36"/>
        <v>1.1148764456402418</v>
      </c>
      <c r="CD66" s="376">
        <f t="shared" si="37"/>
        <v>175.26487644564025</v>
      </c>
      <c r="CE66" s="374">
        <f>VLOOKUP(D66,[4]รายได้ผู้เยียมเยือนชาวไทย!$C$6:$N$82,7,FALSE)</f>
        <v>160</v>
      </c>
      <c r="CF66" s="374">
        <f>VLOOKUP(D66,[4]รายได้ผู้เยียมเยือนชาวต่างชาติ!$C$6:$N$82,7,FALSE)</f>
        <v>0.57999999999999996</v>
      </c>
      <c r="CG66" s="375">
        <f t="shared" si="38"/>
        <v>0.83352319061090274</v>
      </c>
      <c r="CH66" s="374">
        <f t="shared" si="39"/>
        <v>160.83352319061089</v>
      </c>
      <c r="CI66" s="376">
        <f>VLOOKUP(D66,[4]รายได้ผู้เยียมเยือนชาวไทย!$C$6:$N$82,8,FALSE)</f>
        <v>166.92</v>
      </c>
      <c r="CJ66" s="376">
        <f>VLOOKUP(D66,[4]รายได้ผู้เยียมเยือนชาวต่างชาติ!$C$6:$N$82,8,FALSE)</f>
        <v>0.56999999999999995</v>
      </c>
      <c r="CK66" s="377">
        <f t="shared" si="40"/>
        <v>0.73515300623760294</v>
      </c>
      <c r="CL66" s="376">
        <f t="shared" si="41"/>
        <v>167.65515300623758</v>
      </c>
      <c r="CM66" s="374">
        <f>VLOOKUP(D66,[4]รายได้ผู้เยียมเยือนชาวไทย!$C$6:$N$82,9,FALSE)</f>
        <v>198.88</v>
      </c>
      <c r="CN66" s="374">
        <f>VLOOKUP(D66,[4]รายได้ผู้เยียมเยือนชาวต่างชาติ!$C$6:$N$82,9,FALSE)</f>
        <v>2.62</v>
      </c>
      <c r="CO66" s="375">
        <f t="shared" si="42"/>
        <v>3.0000897057614044</v>
      </c>
      <c r="CP66" s="374">
        <f t="shared" si="43"/>
        <v>201.88008970576141</v>
      </c>
      <c r="CQ66" s="376">
        <f>VLOOKUP(D66,[4]รายได้ผู้เยียมเยือนชาวไทย!$C$6:$N$82,10,FALSE)</f>
        <v>206.88</v>
      </c>
      <c r="CR66" s="376">
        <f>VLOOKUP(D66,[4]รายได้ผู้เยียมเยือนชาวต่างชาติ!$C$6:$N$82,10,FALSE)</f>
        <v>2</v>
      </c>
      <c r="CS66" s="377">
        <f t="shared" si="44"/>
        <v>2.3602780875982705</v>
      </c>
      <c r="CT66" s="376">
        <f t="shared" si="45"/>
        <v>209.24027808759826</v>
      </c>
      <c r="CU66" s="374">
        <f>VLOOKUP(D66,[4]รายได้ผู้เยียมเยือนชาวไทย!$C$6:$N$82,11,FALSE)</f>
        <v>192.8</v>
      </c>
      <c r="CV66" s="374">
        <f>VLOOKUP(D66,[4]รายได้ผู้เยียมเยือนชาวต่างชาติ!$C$6:$N$82,11,FALSE)</f>
        <v>1.67</v>
      </c>
      <c r="CW66" s="375">
        <f t="shared" si="46"/>
        <v>2.0226225753256122</v>
      </c>
      <c r="CX66" s="374">
        <f t="shared" si="47"/>
        <v>194.82262257532562</v>
      </c>
      <c r="CY66" s="376">
        <f>VLOOKUP(D66,[4]รายได้ผู้เยียมเยือนชาวไทย!$C$6:$N$82,12,FALSE)</f>
        <v>131.05000000000001</v>
      </c>
      <c r="CZ66" s="376">
        <f>VLOOKUP(D66,[4]รายได้ผู้เยียมเยือนชาวต่างชาติ!$C$6:$N$82,12,FALSE)</f>
        <v>0.65</v>
      </c>
      <c r="DA66" s="377">
        <f t="shared" si="48"/>
        <v>1.0218452070196573</v>
      </c>
      <c r="DB66" s="376">
        <f t="shared" si="49"/>
        <v>132.07184520701966</v>
      </c>
      <c r="DC66" s="374">
        <f>VLOOKUP(D66,รายได้ที่เกิดขึ้นในจังหวัด!D66:CI142,83,FALSE)</f>
        <v>146.63</v>
      </c>
      <c r="DD66" s="374">
        <f>VLOOKUP(D66,รายได้ที่เกิดขึ้นในจังหวัด!D66:CI142,84,FALSE)</f>
        <v>0.73</v>
      </c>
      <c r="DE66" s="375">
        <f t="shared" si="50"/>
        <v>1.1907256710082696</v>
      </c>
      <c r="DF66" s="374">
        <f t="shared" si="51"/>
        <v>147.82072567100826</v>
      </c>
      <c r="DG66" s="376">
        <f>VLOOKUP(D66,รายได้ที่เกิดขึ้นในจังหวัด!D66:CL142,86,FALSE)</f>
        <v>138.24</v>
      </c>
      <c r="DH66" s="376">
        <f>VLOOKUP(D66,รายได้ที่เกิดขึ้นในจังหวัด!D66:CL142,87,FALSE)</f>
        <v>0.67</v>
      </c>
      <c r="DI66" s="377">
        <f t="shared" si="52"/>
        <v>0.96614235291004025</v>
      </c>
      <c r="DJ66" s="376">
        <f t="shared" si="53"/>
        <v>139.20614235291004</v>
      </c>
      <c r="DK66" s="378">
        <f t="shared" si="54"/>
        <v>1988.1342473541649</v>
      </c>
      <c r="DL66" s="379">
        <f t="shared" si="55"/>
        <v>6.0549076235251533</v>
      </c>
    </row>
    <row r="67" spans="1:116" ht="41.1" customHeight="1">
      <c r="A67" s="300">
        <v>57</v>
      </c>
      <c r="B67" s="300" t="s">
        <v>169</v>
      </c>
      <c r="C67" s="322" t="s">
        <v>170</v>
      </c>
      <c r="D67" s="303" t="str">
        <f t="shared" si="4"/>
        <v>สงขลา</v>
      </c>
      <c r="E67" s="264" t="s">
        <v>113</v>
      </c>
      <c r="F67" s="304">
        <v>35370.590000000004</v>
      </c>
      <c r="G67" s="304">
        <v>48285.386662806981</v>
      </c>
      <c r="H67" s="304">
        <v>56011.325526489207</v>
      </c>
      <c r="I67" s="305">
        <v>61118.138460842762</v>
      </c>
      <c r="J67" s="306">
        <f t="shared" si="57"/>
        <v>0.36512810961895109</v>
      </c>
      <c r="K67" s="306">
        <f t="shared" si="57"/>
        <v>0.16000573667629595</v>
      </c>
      <c r="L67" s="306">
        <f t="shared" si="57"/>
        <v>9.1174648811665968E-2</v>
      </c>
      <c r="M67" s="307">
        <f t="shared" si="1"/>
        <v>0.20543616503563766</v>
      </c>
      <c r="N67" s="306">
        <f t="shared" si="2"/>
        <v>0.1</v>
      </c>
      <c r="O67" s="305">
        <v>0</v>
      </c>
      <c r="P67" s="305">
        <v>0</v>
      </c>
      <c r="Q67" s="305">
        <v>0</v>
      </c>
      <c r="R67" s="305">
        <v>0</v>
      </c>
      <c r="S67" s="305"/>
      <c r="T67" s="306">
        <f t="shared" si="3"/>
        <v>0.1</v>
      </c>
      <c r="U67" s="366">
        <f>รายได้ที่เกิดขึ้นในจังหวัด!U67</f>
        <v>5053.2299999999996</v>
      </c>
      <c r="V67" s="366">
        <f>รายได้ที่เกิดขึ้นในจังหวัด!V67</f>
        <v>3730.1699999999996</v>
      </c>
      <c r="W67" s="366">
        <f t="shared" si="5"/>
        <v>4610.7659913296957</v>
      </c>
      <c r="X67" s="366">
        <f t="shared" si="6"/>
        <v>9663.9959913296952</v>
      </c>
      <c r="Y67" s="366">
        <f>รายได้ที่เกิดขึ้นในจังหวัด!X67</f>
        <v>5864.4599999999991</v>
      </c>
      <c r="Z67" s="366">
        <f>รายได้ที่เกิดขึ้นในจังหวัด!Y67</f>
        <v>4882.9399999999996</v>
      </c>
      <c r="AA67" s="366">
        <f t="shared" si="7"/>
        <v>5906.5222787723515</v>
      </c>
      <c r="AB67" s="366">
        <f t="shared" si="8"/>
        <v>11770.98227877235</v>
      </c>
      <c r="AC67" s="366">
        <f>รายได้ที่เกิดขึ้นในจังหวัด!AA67</f>
        <v>5970.23</v>
      </c>
      <c r="AD67" s="366">
        <f>รายได้ที่เกิดขึ้นในจังหวัด!AB67</f>
        <v>5138.97</v>
      </c>
      <c r="AE67" s="366">
        <f t="shared" si="9"/>
        <v>6039.1708064212135</v>
      </c>
      <c r="AF67" s="366">
        <f t="shared" si="10"/>
        <v>12009.400806421214</v>
      </c>
      <c r="AG67" s="366">
        <f>รายได้ที่เกิดขึ้นในจังหวัด!AD67</f>
        <v>6134.130000000001</v>
      </c>
      <c r="AH67" s="366">
        <f>รายได้ที่เกิดขึ้นในจังหวัด!AE67</f>
        <v>4530.67</v>
      </c>
      <c r="AI67" s="366">
        <f t="shared" si="11"/>
        <v>7497.504297735778</v>
      </c>
      <c r="AJ67" s="366">
        <f t="shared" si="12"/>
        <v>13631.634297735778</v>
      </c>
      <c r="AK67" s="366">
        <f t="shared" si="13"/>
        <v>47076.013374259033</v>
      </c>
      <c r="AL67" s="367"/>
      <c r="AM67" s="310">
        <f>VLOOKUP(D67,[2]รายได้!$B$6:$Y$83,21,FALSE)</f>
        <v>5703.51</v>
      </c>
      <c r="AN67" s="310">
        <f>VLOOKUP(D67,[2]รายได้!$B$6:$Y$83,24,FALSE)</f>
        <v>4600.5300000000007</v>
      </c>
      <c r="AO67" s="310">
        <f t="shared" si="14"/>
        <v>5804.981128404188</v>
      </c>
      <c r="AP67" s="310">
        <f t="shared" si="15"/>
        <v>11508.491128404188</v>
      </c>
      <c r="AQ67" s="309">
        <f>VLOOKUP(D67,[3]Revenue_59!$A$4:$C$85,3,FALSE)</f>
        <v>7096.88</v>
      </c>
      <c r="AR67" s="309">
        <f>VLOOKUP(D67,[3]Revenue_59!$A$4:$F$86,6,FALSE)</f>
        <v>5500.5199999999995</v>
      </c>
      <c r="AS67" s="309">
        <f t="shared" si="16"/>
        <v>7237.0800315926563</v>
      </c>
      <c r="AT67" s="309">
        <f t="shared" si="17"/>
        <v>14333.960031592656</v>
      </c>
      <c r="AU67" s="310">
        <f>VLOOKUP(D67,[3]Revenue_59!$A$4:$L$86,9,FALSE)</f>
        <v>6580.369999999999</v>
      </c>
      <c r="AV67" s="310">
        <f>VLOOKUP(D67,[3]Revenue_59!$A$4:$L$86,12,FALSE)</f>
        <v>5625.3899999999994</v>
      </c>
      <c r="AW67" s="310">
        <f t="shared" si="18"/>
        <v>8019.5314702689675</v>
      </c>
      <c r="AX67" s="310">
        <f t="shared" si="19"/>
        <v>14599.901470268967</v>
      </c>
      <c r="AY67" s="309">
        <f>VLOOKUP(D67,[3]Revenue_59!$A$4:$R$86,15,FALSE)</f>
        <v>6740.13</v>
      </c>
      <c r="AZ67" s="309">
        <f>VLOOKUP(D67,[3]Revenue_59!$A$4:$R$86,18,FALSE)</f>
        <v>5413.34</v>
      </c>
      <c r="BA67" s="309">
        <f t="shared" si="20"/>
        <v>9528.8729253864403</v>
      </c>
      <c r="BB67" s="309">
        <f t="shared" si="21"/>
        <v>16269.002925386441</v>
      </c>
      <c r="BC67" s="368">
        <f t="shared" si="22"/>
        <v>56711.355555652255</v>
      </c>
      <c r="BD67" s="369">
        <f t="shared" si="23"/>
        <v>20.467625635143069</v>
      </c>
      <c r="BE67" s="370">
        <f>VLOOKUP(D67,[3]Revenue_59!$A$4:$X$85,21,FALSE)</f>
        <v>6423.72</v>
      </c>
      <c r="BF67" s="370">
        <f>VLOOKUP(D67,[3]Revenue_59!$A$4:$X$85,24,FALSE)</f>
        <v>5505.09</v>
      </c>
      <c r="BG67" s="371">
        <f t="shared" si="24"/>
        <v>6503.6244533131312</v>
      </c>
      <c r="BH67" s="370">
        <f t="shared" si="25"/>
        <v>12927.344453313131</v>
      </c>
      <c r="BI67" s="372">
        <f>VLOOKUP(D67,[3]Revenue_59!$A$4:$F$86,2,FALSE)</f>
        <v>7564.17</v>
      </c>
      <c r="BJ67" s="372">
        <f>VLOOKUP(D67,[3]Revenue_59!$A$4:$F$86,5,FALSE)</f>
        <v>6279.5699999999988</v>
      </c>
      <c r="BK67" s="373">
        <f t="shared" si="26"/>
        <v>7815.8239284950441</v>
      </c>
      <c r="BL67" s="372">
        <f t="shared" si="27"/>
        <v>15379.993928495045</v>
      </c>
      <c r="BM67" s="370">
        <f>VLOOKUP(D67,[3]Revenue_59!$A$4:$K$85,8,FALSE)</f>
        <v>6906.1</v>
      </c>
      <c r="BN67" s="370">
        <f>VLOOKUP(D67,[3]Revenue_59!$A$4:$K$85,11,FALSE)</f>
        <v>6827.09</v>
      </c>
      <c r="BO67" s="371">
        <f t="shared" si="28"/>
        <v>8718.0522918911593</v>
      </c>
      <c r="BP67" s="370">
        <f t="shared" si="29"/>
        <v>15624.15229189116</v>
      </c>
      <c r="BQ67" s="372">
        <f>VLOOKUP(D67,[3]Revenue_59!$A$4:$Q$85,14,FALSE)</f>
        <v>7540.4</v>
      </c>
      <c r="BR67" s="372">
        <f>VLOOKUP(D67,[3]Revenue_59!$A$4:$Q$85,17,FALSE)</f>
        <v>6446.880000000001</v>
      </c>
      <c r="BS67" s="373">
        <f t="shared" si="30"/>
        <v>10585.560146784252</v>
      </c>
      <c r="BT67" s="372">
        <f t="shared" si="31"/>
        <v>18125.960146784251</v>
      </c>
      <c r="BU67" s="316">
        <f t="shared" si="32"/>
        <v>62057.450820483587</v>
      </c>
      <c r="BV67" s="317">
        <f t="shared" si="33"/>
        <v>9.4268514875915415</v>
      </c>
      <c r="BW67" s="374">
        <f>VLOOKUP(D67,[4]รายได้ผู้เยียมเยือนชาวไทย!$C$6:$G$82,3,FALSE)</f>
        <v>6536</v>
      </c>
      <c r="BX67" s="374">
        <f>VLOOKUP(D67,[4]รายได้ผู้เยียมเยือนชาวต่างชาติ!$C$6:$G$82,3,FALSE)</f>
        <v>6237.2399999999989</v>
      </c>
      <c r="BY67" s="375">
        <f t="shared" si="34"/>
        <v>6881.7342680530874</v>
      </c>
      <c r="BZ67" s="374">
        <f t="shared" si="35"/>
        <v>13417.734268053087</v>
      </c>
      <c r="CA67" s="376">
        <f>VLOOKUP(D67,[4]รายได้ผู้เยียมเยือนชาวไทย!$C$6:$N$82,6,FALSE)</f>
        <v>3064.04</v>
      </c>
      <c r="CB67" s="376">
        <f>VLOOKUP(D67,[4]รายได้ผู้เยียมเยือนชาวต่างชาติ!$C$6:$N$82,6,FALSE)</f>
        <v>2030.72</v>
      </c>
      <c r="CC67" s="377">
        <f t="shared" si="36"/>
        <v>2865.8251844184197</v>
      </c>
      <c r="CD67" s="376">
        <f t="shared" si="37"/>
        <v>5929.8651844184196</v>
      </c>
      <c r="CE67" s="374">
        <f>VLOOKUP(D67,[4]รายได้ผู้เยียมเยือนชาวไทย!$C$6:$N$82,7,FALSE)</f>
        <v>2579.84</v>
      </c>
      <c r="CF67" s="374">
        <f>VLOOKUP(D67,[4]รายได้ผู้เยียมเยือนชาวต่างชาติ!$C$6:$N$82,7,FALSE)</f>
        <v>1835.82</v>
      </c>
      <c r="CG67" s="375">
        <f t="shared" si="38"/>
        <v>2638.2733513574267</v>
      </c>
      <c r="CH67" s="374">
        <f t="shared" si="39"/>
        <v>5218.1133513574268</v>
      </c>
      <c r="CI67" s="376">
        <f>VLOOKUP(D67,[4]รายได้ผู้เยียมเยือนชาวไทย!$C$6:$N$82,8,FALSE)</f>
        <v>2465.31</v>
      </c>
      <c r="CJ67" s="376">
        <f>VLOOKUP(D67,[4]รายได้ผู้เยียมเยือนชาวต่างชาติ!$C$6:$N$82,8,FALSE)</f>
        <v>2341.08</v>
      </c>
      <c r="CK67" s="377">
        <f t="shared" si="40"/>
        <v>3019.3894734082937</v>
      </c>
      <c r="CL67" s="376">
        <f t="shared" si="41"/>
        <v>5484.6994734082937</v>
      </c>
      <c r="CM67" s="374">
        <f>VLOOKUP(D67,[4]รายได้ผู้เยียมเยือนชาวไทย!$C$6:$N$82,9,FALSE)</f>
        <v>2880.15</v>
      </c>
      <c r="CN67" s="374">
        <f>VLOOKUP(D67,[4]รายได้ผู้เยียมเยือนชาวต่างชาติ!$C$6:$N$82,9,FALSE)</f>
        <v>2855.98</v>
      </c>
      <c r="CO67" s="375">
        <f t="shared" si="42"/>
        <v>3270.3038923131512</v>
      </c>
      <c r="CP67" s="374">
        <f t="shared" si="43"/>
        <v>6150.4538923131513</v>
      </c>
      <c r="CQ67" s="376">
        <f>VLOOKUP(D67,[4]รายได้ผู้เยียมเยือนชาวไทย!$C$6:$N$82,10,FALSE)</f>
        <v>2716.75</v>
      </c>
      <c r="CR67" s="376">
        <f>VLOOKUP(D67,[4]รายได้ผู้เยียมเยือนชาวต่างชาติ!$C$6:$N$82,10,FALSE)</f>
        <v>2581.81</v>
      </c>
      <c r="CS67" s="377">
        <f t="shared" si="44"/>
        <v>3046.8947846710453</v>
      </c>
      <c r="CT67" s="376">
        <f t="shared" si="45"/>
        <v>5763.6447846710453</v>
      </c>
      <c r="CU67" s="374">
        <f>VLOOKUP(D67,[4]รายได้ผู้เยียมเยือนชาวไทย!$C$6:$N$82,11,FALSE)</f>
        <v>2015.94</v>
      </c>
      <c r="CV67" s="374">
        <f>VLOOKUP(D67,[4]รายได้ผู้เยียมเยือนชาวต่างชาติ!$C$6:$N$82,11,FALSE)</f>
        <v>2656.32</v>
      </c>
      <c r="CW67" s="375">
        <f t="shared" si="46"/>
        <v>3217.2052690352875</v>
      </c>
      <c r="CX67" s="374">
        <f t="shared" si="47"/>
        <v>5233.1452690352871</v>
      </c>
      <c r="CY67" s="376">
        <f>VLOOKUP(D67,[4]รายได้ผู้เยียมเยือนชาวไทย!$C$6:$N$82,12,FALSE)</f>
        <v>2718.78</v>
      </c>
      <c r="CZ67" s="376">
        <f>VLOOKUP(D67,[4]รายได้ผู้เยียมเยือนชาวต่างชาติ!$C$6:$N$82,12,FALSE)</f>
        <v>2241.8000000000002</v>
      </c>
      <c r="DA67" s="377">
        <f t="shared" si="48"/>
        <v>3524.2655155333355</v>
      </c>
      <c r="DB67" s="376">
        <f t="shared" si="49"/>
        <v>6243.0455155333357</v>
      </c>
      <c r="DC67" s="374">
        <f>VLOOKUP(D67,รายได้ที่เกิดขึ้นในจังหวัด!D67:CI143,83,FALSE)</f>
        <v>2952.54</v>
      </c>
      <c r="DD67" s="374">
        <f>VLOOKUP(D67,รายได้ที่เกิดขึ้นในจังหวัด!D67:CI143,84,FALSE)</f>
        <v>2450.9699999999998</v>
      </c>
      <c r="DE67" s="375">
        <f t="shared" si="50"/>
        <v>3997.853284754985</v>
      </c>
      <c r="DF67" s="374">
        <f t="shared" si="51"/>
        <v>6950.393284754985</v>
      </c>
      <c r="DG67" s="376">
        <f>VLOOKUP(D67,รายได้ที่เกิดขึ้นในจังหวัด!D67:CL143,86,FALSE)</f>
        <v>2432.7600000000002</v>
      </c>
      <c r="DH67" s="376">
        <f>VLOOKUP(D67,รายได้ที่เกิดขึ้นในจังหวัด!D67:CL143,87,FALSE)</f>
        <v>2782.54</v>
      </c>
      <c r="DI67" s="377">
        <f t="shared" si="52"/>
        <v>4012.4324517407513</v>
      </c>
      <c r="DJ67" s="376">
        <f t="shared" si="53"/>
        <v>6445.1924517407515</v>
      </c>
      <c r="DK67" s="378">
        <f t="shared" si="54"/>
        <v>66836.28747528579</v>
      </c>
      <c r="DL67" s="379">
        <f t="shared" si="55"/>
        <v>7.7006654182850021</v>
      </c>
    </row>
    <row r="68" spans="1:116" ht="41.1" customHeight="1">
      <c r="A68" s="300">
        <v>58</v>
      </c>
      <c r="B68" s="300" t="s">
        <v>171</v>
      </c>
      <c r="C68" s="322" t="s">
        <v>172</v>
      </c>
      <c r="D68" s="303" t="str">
        <f t="shared" si="4"/>
        <v>สตูล</v>
      </c>
      <c r="E68" s="264" t="s">
        <v>113</v>
      </c>
      <c r="F68" s="304">
        <v>5565.96</v>
      </c>
      <c r="G68" s="304">
        <v>6118.4217560646393</v>
      </c>
      <c r="H68" s="304">
        <v>7114.0772474003443</v>
      </c>
      <c r="I68" s="305">
        <v>7728.8169352804061</v>
      </c>
      <c r="J68" s="306">
        <f t="shared" si="57"/>
        <v>9.9257227156616168E-2</v>
      </c>
      <c r="K68" s="306">
        <f t="shared" si="57"/>
        <v>0.16273077127264093</v>
      </c>
      <c r="L68" s="306">
        <f t="shared" si="57"/>
        <v>8.6411725161503222E-2</v>
      </c>
      <c r="M68" s="307">
        <f t="shared" si="1"/>
        <v>0.1161332411969201</v>
      </c>
      <c r="N68" s="306">
        <f t="shared" si="2"/>
        <v>0.1</v>
      </c>
      <c r="O68" s="305">
        <v>0</v>
      </c>
      <c r="P68" s="305">
        <v>0</v>
      </c>
      <c r="Q68" s="306">
        <v>1.4999999999999999E-2</v>
      </c>
      <c r="R68" s="306">
        <v>1.4999999999999999E-2</v>
      </c>
      <c r="S68" s="324">
        <v>1.4999999999999999E-2</v>
      </c>
      <c r="T68" s="306">
        <f t="shared" si="3"/>
        <v>0.115</v>
      </c>
      <c r="U68" s="366">
        <f>รายได้ที่เกิดขึ้นในจังหวัด!U68</f>
        <v>971.99</v>
      </c>
      <c r="V68" s="366">
        <f>รายได้ที่เกิดขึ้นในจังหวัด!V68</f>
        <v>173.26</v>
      </c>
      <c r="W68" s="366">
        <f t="shared" si="5"/>
        <v>214.16217375019988</v>
      </c>
      <c r="X68" s="366">
        <f t="shared" si="6"/>
        <v>1186.1521737501998</v>
      </c>
      <c r="Y68" s="366">
        <f>รายได้ที่เกิดขึ้นในจังหวัด!X68</f>
        <v>3084.78</v>
      </c>
      <c r="Z68" s="366">
        <f>รายได้ที่เกิดขึ้นในจังหวัด!Y68</f>
        <v>178.48</v>
      </c>
      <c r="AA68" s="366">
        <f t="shared" si="7"/>
        <v>215.89372310847344</v>
      </c>
      <c r="AB68" s="366">
        <f t="shared" si="8"/>
        <v>3300.6737231084735</v>
      </c>
      <c r="AC68" s="366">
        <f>รายได้ที่เกิดขึ้นในจังหวัด!AA68</f>
        <v>891.14</v>
      </c>
      <c r="AD68" s="366">
        <f>รายได้ที่เกิดขึ้นในจังหวัด!AB68</f>
        <v>153.63</v>
      </c>
      <c r="AE68" s="366">
        <f t="shared" si="9"/>
        <v>180.54158926603793</v>
      </c>
      <c r="AF68" s="366">
        <f t="shared" si="10"/>
        <v>1071.6815892660379</v>
      </c>
      <c r="AG68" s="366">
        <f>รายได้ที่เกิดขึ้นในจังหวัด!AD68</f>
        <v>645.05999999999995</v>
      </c>
      <c r="AH68" s="366">
        <f>รายได้ที่เกิดขึ้นในจังหวัด!AE68</f>
        <v>64.11999999999999</v>
      </c>
      <c r="AI68" s="366">
        <f t="shared" si="11"/>
        <v>106.10792125023849</v>
      </c>
      <c r="AJ68" s="366">
        <f t="shared" si="12"/>
        <v>751.16792125023846</v>
      </c>
      <c r="AK68" s="366">
        <f t="shared" si="13"/>
        <v>6309.6754073749498</v>
      </c>
      <c r="AL68" s="367"/>
      <c r="AM68" s="310">
        <f>VLOOKUP(D68,[2]รายได้!$B$6:$Y$83,21,FALSE)</f>
        <v>1068.69</v>
      </c>
      <c r="AN68" s="310">
        <f>VLOOKUP(D68,[2]รายได้!$B$6:$Y$83,24,FALSE)</f>
        <v>202.04999999999995</v>
      </c>
      <c r="AO68" s="310">
        <f t="shared" si="14"/>
        <v>254.94811184669283</v>
      </c>
      <c r="AP68" s="310">
        <f t="shared" si="15"/>
        <v>1323.6381118466929</v>
      </c>
      <c r="AQ68" s="309">
        <f>VLOOKUP(D68,[3]Revenue_59!$A$4:$C$85,3,FALSE)</f>
        <v>3442.2000000000003</v>
      </c>
      <c r="AR68" s="309">
        <f>VLOOKUP(D68,[3]Revenue_59!$A$4:$F$86,6,FALSE)</f>
        <v>201.57000000000002</v>
      </c>
      <c r="AS68" s="309">
        <f t="shared" si="16"/>
        <v>265.20732984665665</v>
      </c>
      <c r="AT68" s="309">
        <f t="shared" si="17"/>
        <v>3707.4073298466569</v>
      </c>
      <c r="AU68" s="310">
        <f>VLOOKUP(D68,[3]Revenue_59!$A$4:$L$86,9,FALSE)</f>
        <v>1020.0300000000001</v>
      </c>
      <c r="AV68" s="310">
        <f>VLOOKUP(D68,[3]Revenue_59!$A$4:$L$86,12,FALSE)</f>
        <v>172.79</v>
      </c>
      <c r="AW68" s="310">
        <f t="shared" si="18"/>
        <v>246.32867103396831</v>
      </c>
      <c r="AX68" s="310">
        <f t="shared" si="19"/>
        <v>1266.3586710339684</v>
      </c>
      <c r="AY68" s="309">
        <f>VLOOKUP(D68,[3]Revenue_59!$A$4:$R$86,15,FALSE)</f>
        <v>669.92000000000007</v>
      </c>
      <c r="AZ68" s="309">
        <f>VLOOKUP(D68,[3]Revenue_59!$A$4:$R$86,18,FALSE)</f>
        <v>69.47</v>
      </c>
      <c r="BA68" s="309">
        <f t="shared" si="20"/>
        <v>122.28509610085379</v>
      </c>
      <c r="BB68" s="309">
        <f t="shared" si="21"/>
        <v>792.20509610085389</v>
      </c>
      <c r="BC68" s="368">
        <f t="shared" si="22"/>
        <v>7089.6092088281721</v>
      </c>
      <c r="BD68" s="369">
        <f t="shared" si="23"/>
        <v>12.36091797276308</v>
      </c>
      <c r="BE68" s="370">
        <f>VLOOKUP(D68,[3]Revenue_59!$A$4:$X$85,21,FALSE)</f>
        <v>1194.95</v>
      </c>
      <c r="BF68" s="370">
        <f>VLOOKUP(D68,[3]Revenue_59!$A$4:$X$85,24,FALSE)</f>
        <v>229.61</v>
      </c>
      <c r="BG68" s="371">
        <f t="shared" si="24"/>
        <v>271.25754723814288</v>
      </c>
      <c r="BH68" s="370">
        <f t="shared" si="25"/>
        <v>1466.207547238143</v>
      </c>
      <c r="BI68" s="372">
        <f>VLOOKUP(D68,[3]Revenue_59!$A$4:$F$86,2,FALSE)</f>
        <v>3726.25</v>
      </c>
      <c r="BJ68" s="372">
        <f>VLOOKUP(D68,[3]Revenue_59!$A$4:$F$86,5,FALSE)</f>
        <v>227.31000000000003</v>
      </c>
      <c r="BK68" s="373">
        <f t="shared" si="26"/>
        <v>282.91983960465592</v>
      </c>
      <c r="BL68" s="372">
        <f t="shared" si="27"/>
        <v>4009.1698396046559</v>
      </c>
      <c r="BM68" s="370">
        <f>VLOOKUP(D68,[3]Revenue_59!$A$4:$K$85,8,FALSE)</f>
        <v>1072.82</v>
      </c>
      <c r="BN68" s="370">
        <f>VLOOKUP(D68,[3]Revenue_59!$A$4:$K$85,11,FALSE)</f>
        <v>182.07000000000002</v>
      </c>
      <c r="BO68" s="371">
        <f t="shared" si="28"/>
        <v>232.49961268778111</v>
      </c>
      <c r="BP68" s="370">
        <f t="shared" si="29"/>
        <v>1305.319612687781</v>
      </c>
      <c r="BQ68" s="372">
        <f>VLOOKUP(D68,[3]Revenue_59!$A$4:$Q$85,14,FALSE)</f>
        <v>731.13</v>
      </c>
      <c r="BR68" s="372">
        <f>VLOOKUP(D68,[3]Revenue_59!$A$4:$Q$85,17,FALSE)</f>
        <v>74.709999999999994</v>
      </c>
      <c r="BS68" s="373">
        <f t="shared" si="30"/>
        <v>122.67130744891347</v>
      </c>
      <c r="BT68" s="372">
        <f t="shared" si="31"/>
        <v>853.80130744891346</v>
      </c>
      <c r="BU68" s="316">
        <f t="shared" si="32"/>
        <v>7634.4983069794935</v>
      </c>
      <c r="BV68" s="317">
        <f t="shared" si="33"/>
        <v>7.685742360422501</v>
      </c>
      <c r="BW68" s="374">
        <f>VLOOKUP(D68,[4]รายได้ผู้เยียมเยือนชาวไทย!$C$6:$G$82,3,FALSE)</f>
        <v>1308.4799999999998</v>
      </c>
      <c r="BX68" s="374">
        <f>VLOOKUP(D68,[4]รายได้ผู้เยียมเยือนชาวต่างชาติ!$C$6:$G$82,3,FALSE)</f>
        <v>237.22999999999996</v>
      </c>
      <c r="BY68" s="375">
        <f t="shared" si="34"/>
        <v>261.74298574533509</v>
      </c>
      <c r="BZ68" s="374">
        <f t="shared" si="35"/>
        <v>1570.2229857453349</v>
      </c>
      <c r="CA68" s="376">
        <f>VLOOKUP(D68,[4]รายได้ผู้เยียมเยือนชาวไทย!$C$6:$N$82,6,FALSE)</f>
        <v>1315.35</v>
      </c>
      <c r="CB68" s="376">
        <f>VLOOKUP(D68,[4]รายได้ผู้เยียมเยือนชาวต่างชาติ!$C$6:$N$82,6,FALSE)</f>
        <v>81.680000000000007</v>
      </c>
      <c r="CC68" s="377">
        <f t="shared" si="36"/>
        <v>115.26975706315817</v>
      </c>
      <c r="CD68" s="376">
        <f t="shared" si="37"/>
        <v>1430.619757063158</v>
      </c>
      <c r="CE68" s="374">
        <f>VLOOKUP(D68,[4]รายได้ผู้เยียมเยือนชาวไทย!$C$6:$N$82,7,FALSE)</f>
        <v>1206.58</v>
      </c>
      <c r="CF68" s="374">
        <f>VLOOKUP(D68,[4]รายได้ผู้เยียมเยือนชาวต่างชาติ!$C$6:$N$82,7,FALSE)</f>
        <v>82.64</v>
      </c>
      <c r="CG68" s="375">
        <f t="shared" si="38"/>
        <v>118.76268357256036</v>
      </c>
      <c r="CH68" s="374">
        <f t="shared" si="39"/>
        <v>1325.3426835725602</v>
      </c>
      <c r="CI68" s="376">
        <f>VLOOKUP(D68,[4]รายได้ผู้เยียมเยือนชาวไทย!$C$6:$N$82,8,FALSE)</f>
        <v>1369.75</v>
      </c>
      <c r="CJ68" s="376">
        <f>VLOOKUP(D68,[4]รายได้ผู้เยียมเยือนชาวต่างชาติ!$C$6:$N$82,8,FALSE)</f>
        <v>78.23</v>
      </c>
      <c r="CK68" s="377">
        <f t="shared" si="40"/>
        <v>100.8965257508205</v>
      </c>
      <c r="CL68" s="376">
        <f t="shared" si="41"/>
        <v>1470.6465257508205</v>
      </c>
      <c r="CM68" s="374">
        <f>VLOOKUP(D68,[4]รายได้ผู้เยียมเยือนชาวไทย!$C$6:$N$82,9,FALSE)</f>
        <v>413.93</v>
      </c>
      <c r="CN68" s="374">
        <f>VLOOKUP(D68,[4]รายได้ผู้เยียมเยือนชาวต่างชาติ!$C$6:$N$82,9,FALSE)</f>
        <v>94.23</v>
      </c>
      <c r="CO68" s="375">
        <f t="shared" si="42"/>
        <v>107.90017289080043</v>
      </c>
      <c r="CP68" s="374">
        <f t="shared" si="43"/>
        <v>521.83017289080044</v>
      </c>
      <c r="CQ68" s="376">
        <f>VLOOKUP(D68,[4]รายได้ผู้เยียมเยือนชาวไทย!$C$6:$N$82,10,FALSE)</f>
        <v>394.36</v>
      </c>
      <c r="CR68" s="376">
        <f>VLOOKUP(D68,[4]รายได้ผู้เยียมเยือนชาวต่างชาติ!$C$6:$N$82,10,FALSE)</f>
        <v>48.36</v>
      </c>
      <c r="CS68" s="377">
        <f t="shared" si="44"/>
        <v>57.071524158126181</v>
      </c>
      <c r="CT68" s="376">
        <f t="shared" si="45"/>
        <v>451.43152415812619</v>
      </c>
      <c r="CU68" s="374">
        <f>VLOOKUP(D68,[4]รายได้ผู้เยียมเยือนชาวไทย!$C$6:$N$82,11,FALSE)</f>
        <v>333.84</v>
      </c>
      <c r="CV68" s="374">
        <f>VLOOKUP(D68,[4]รายได้ผู้เยียมเยือนชาวต่างชาติ!$C$6:$N$82,11,FALSE)</f>
        <v>58.99</v>
      </c>
      <c r="CW68" s="375">
        <f t="shared" si="46"/>
        <v>71.445811807459791</v>
      </c>
      <c r="CX68" s="374">
        <f t="shared" si="47"/>
        <v>405.28581180745977</v>
      </c>
      <c r="CY68" s="376">
        <f>VLOOKUP(D68,[4]รายได้ผู้เยียมเยือนชาวไทย!$C$6:$N$82,12,FALSE)</f>
        <v>287.54000000000002</v>
      </c>
      <c r="CZ68" s="376">
        <f>VLOOKUP(D68,[4]รายได้ผู้เยียมเยือนชาวต่างชาติ!$C$6:$N$82,12,FALSE)</f>
        <v>30.52</v>
      </c>
      <c r="DA68" s="377">
        <f t="shared" si="48"/>
        <v>47.979562643446059</v>
      </c>
      <c r="DB68" s="376">
        <f t="shared" si="49"/>
        <v>335.51956264344608</v>
      </c>
      <c r="DC68" s="374">
        <f>VLOOKUP(D68,รายได้ที่เกิดขึ้นในจังหวัด!D68:CI144,83,FALSE)</f>
        <v>226.18</v>
      </c>
      <c r="DD68" s="374">
        <f>VLOOKUP(D68,รายได้ที่เกิดขึ้นในจังหวัด!D68:CI144,84,FALSE)</f>
        <v>32.65</v>
      </c>
      <c r="DE68" s="375">
        <f t="shared" si="50"/>
        <v>53.256428984137003</v>
      </c>
      <c r="DF68" s="374">
        <f t="shared" si="51"/>
        <v>279.43642898413702</v>
      </c>
      <c r="DG68" s="376">
        <f>VLOOKUP(D68,รายได้ที่เกิดขึ้นในจังหวัด!D68:CL144,86,FALSE)</f>
        <v>258.97000000000003</v>
      </c>
      <c r="DH68" s="376">
        <f>VLOOKUP(D68,รายได้ที่เกิดขึ้นในจังหวัด!D68:CL144,87,FALSE)</f>
        <v>19.53</v>
      </c>
      <c r="DI68" s="377">
        <f t="shared" si="52"/>
        <v>28.162328585571775</v>
      </c>
      <c r="DJ68" s="376">
        <f t="shared" si="53"/>
        <v>287.13232858557183</v>
      </c>
      <c r="DK68" s="378">
        <f t="shared" si="54"/>
        <v>8077.4677812014152</v>
      </c>
      <c r="DL68" s="379">
        <f t="shared" si="55"/>
        <v>5.8022080352936483</v>
      </c>
    </row>
    <row r="69" spans="1:116" ht="40.5" customHeight="1">
      <c r="A69" s="300">
        <v>59</v>
      </c>
      <c r="B69" s="300" t="s">
        <v>173</v>
      </c>
      <c r="C69" s="322" t="s">
        <v>174</v>
      </c>
      <c r="D69" s="303" t="str">
        <f t="shared" si="4"/>
        <v>สมุทรปราการ</v>
      </c>
      <c r="E69" s="264" t="s">
        <v>77</v>
      </c>
      <c r="F69" s="304">
        <v>3646.12</v>
      </c>
      <c r="G69" s="304">
        <v>4549.760866866538</v>
      </c>
      <c r="H69" s="304">
        <v>5721.4408922635021</v>
      </c>
      <c r="I69" s="305">
        <v>6160.790629840878</v>
      </c>
      <c r="J69" s="306">
        <f t="shared" si="57"/>
        <v>0.24783629361253556</v>
      </c>
      <c r="K69" s="306">
        <f t="shared" si="57"/>
        <v>0.25752562819942465</v>
      </c>
      <c r="L69" s="306">
        <f t="shared" si="57"/>
        <v>7.6790050941793697E-2</v>
      </c>
      <c r="M69" s="307">
        <f t="shared" si="1"/>
        <v>0.19405065758458465</v>
      </c>
      <c r="N69" s="306">
        <f t="shared" si="2"/>
        <v>0.1</v>
      </c>
      <c r="O69" s="305">
        <v>0</v>
      </c>
      <c r="P69" s="305">
        <v>0</v>
      </c>
      <c r="Q69" s="305">
        <v>0</v>
      </c>
      <c r="R69" s="305">
        <v>0</v>
      </c>
      <c r="S69" s="305"/>
      <c r="T69" s="306">
        <f t="shared" si="3"/>
        <v>0.1</v>
      </c>
      <c r="U69" s="366">
        <f>รายได้ที่เกิดขึ้นในจังหวัด!U69</f>
        <v>504.01000000000005</v>
      </c>
      <c r="V69" s="366">
        <f>รายได้ที่เกิดขึ้นในจังหวัด!V69</f>
        <v>316.49</v>
      </c>
      <c r="W69" s="366">
        <f t="shared" si="5"/>
        <v>391.2050465785569</v>
      </c>
      <c r="X69" s="366">
        <f t="shared" si="6"/>
        <v>895.21504657855689</v>
      </c>
      <c r="Y69" s="366">
        <f>รายได้ที่เกิดขึ้นในจังหวัด!X69</f>
        <v>458.07</v>
      </c>
      <c r="Z69" s="366">
        <f>รายได้ที่เกิดขึ้นในจังหวัด!Y69</f>
        <v>751.5</v>
      </c>
      <c r="AA69" s="366">
        <f t="shared" si="7"/>
        <v>909.03256900503038</v>
      </c>
      <c r="AB69" s="366">
        <f t="shared" si="8"/>
        <v>1367.1025690050303</v>
      </c>
      <c r="AC69" s="366">
        <f>รายได้ที่เกิดขึ้นในจังหวัด!AA69</f>
        <v>621.39</v>
      </c>
      <c r="AD69" s="366">
        <f>รายได้ที่เกิดขึ้นในจังหวัด!AB69</f>
        <v>349.43999999999994</v>
      </c>
      <c r="AE69" s="366">
        <f t="shared" si="9"/>
        <v>410.65191012903909</v>
      </c>
      <c r="AF69" s="366">
        <f t="shared" si="10"/>
        <v>1032.041910129039</v>
      </c>
      <c r="AG69" s="366">
        <f>รายได้ที่เกิดขึ้นในจังหวัด!AD69</f>
        <v>462.42999999999995</v>
      </c>
      <c r="AH69" s="366">
        <f>รายได้ที่เกิดขึ้นในจังหวัด!AE69</f>
        <v>464.21999999999991</v>
      </c>
      <c r="AI69" s="366">
        <f t="shared" si="11"/>
        <v>768.20678731730675</v>
      </c>
      <c r="AJ69" s="366">
        <f t="shared" si="12"/>
        <v>1230.6367873173067</v>
      </c>
      <c r="AK69" s="366">
        <f t="shared" si="13"/>
        <v>4524.9963130299329</v>
      </c>
      <c r="AL69" s="367"/>
      <c r="AM69" s="310">
        <f>VLOOKUP(D69,[2]รายได้!$B$6:$Y$83,21,FALSE)</f>
        <v>578.24999999999989</v>
      </c>
      <c r="AN69" s="310">
        <f>VLOOKUP(D69,[2]รายได้!$B$6:$Y$83,24,FALSE)</f>
        <v>359.20000000000005</v>
      </c>
      <c r="AO69" s="310">
        <f t="shared" si="14"/>
        <v>453.24108772745404</v>
      </c>
      <c r="AP69" s="310">
        <f t="shared" si="15"/>
        <v>1031.491087727454</v>
      </c>
      <c r="AQ69" s="309">
        <f>VLOOKUP(D69,[3]Revenue_59!$A$4:$C$85,3,FALSE)</f>
        <v>613.9</v>
      </c>
      <c r="AR69" s="309">
        <f>VLOOKUP(D69,[3]Revenue_59!$A$4:$F$86,6,FALSE)</f>
        <v>962.95</v>
      </c>
      <c r="AS69" s="309">
        <f t="shared" si="16"/>
        <v>1266.9613448223347</v>
      </c>
      <c r="AT69" s="309">
        <f t="shared" si="17"/>
        <v>1880.8613448223346</v>
      </c>
      <c r="AU69" s="310">
        <f>VLOOKUP(D69,[3]Revenue_59!$A$4:$L$86,9,FALSE)</f>
        <v>748.07000000000016</v>
      </c>
      <c r="AV69" s="310">
        <f>VLOOKUP(D69,[3]Revenue_59!$A$4:$L$86,12,FALSE)</f>
        <v>411.7</v>
      </c>
      <c r="AW69" s="310">
        <f t="shared" si="18"/>
        <v>586.91772593717667</v>
      </c>
      <c r="AX69" s="310">
        <f t="shared" si="19"/>
        <v>1334.9877259371769</v>
      </c>
      <c r="AY69" s="309">
        <f>VLOOKUP(D69,[3]Revenue_59!$A$4:$R$86,15,FALSE)</f>
        <v>550.56000000000006</v>
      </c>
      <c r="AZ69" s="309">
        <f>VLOOKUP(D69,[3]Revenue_59!$A$4:$R$86,18,FALSE)</f>
        <v>551.01</v>
      </c>
      <c r="BA69" s="309">
        <f t="shared" si="20"/>
        <v>969.91954516383271</v>
      </c>
      <c r="BB69" s="309">
        <f t="shared" si="21"/>
        <v>1520.4795451638329</v>
      </c>
      <c r="BC69" s="368">
        <f t="shared" si="22"/>
        <v>5767.8197036507981</v>
      </c>
      <c r="BD69" s="369">
        <f t="shared" si="23"/>
        <v>27.465732669043259</v>
      </c>
      <c r="BE69" s="370">
        <f>VLOOKUP(D69,[3]Revenue_59!$A$4:$X$85,21,FALSE)</f>
        <v>626.08000000000004</v>
      </c>
      <c r="BF69" s="370">
        <f>VLOOKUP(D69,[3]Revenue_59!$A$4:$X$85,24,FALSE)</f>
        <v>436.89000000000004</v>
      </c>
      <c r="BG69" s="371">
        <f t="shared" si="24"/>
        <v>516.13479296577782</v>
      </c>
      <c r="BH69" s="370">
        <f t="shared" si="25"/>
        <v>1142.2147929657779</v>
      </c>
      <c r="BI69" s="372">
        <f>VLOOKUP(D69,[3]Revenue_59!$A$4:$F$86,2,FALSE)</f>
        <v>661.74999999999989</v>
      </c>
      <c r="BJ69" s="372">
        <f>VLOOKUP(D69,[3]Revenue_59!$A$4:$F$86,5,FALSE)</f>
        <v>1013.88</v>
      </c>
      <c r="BK69" s="373">
        <f t="shared" si="26"/>
        <v>1261.9188200183385</v>
      </c>
      <c r="BL69" s="372">
        <f t="shared" si="27"/>
        <v>1923.6688200183385</v>
      </c>
      <c r="BM69" s="370">
        <f>VLOOKUP(D69,[3]Revenue_59!$A$4:$K$85,8,FALSE)</f>
        <v>784.43000000000006</v>
      </c>
      <c r="BN69" s="370">
        <f>VLOOKUP(D69,[3]Revenue_59!$A$4:$K$85,11,FALSE)</f>
        <v>424.08</v>
      </c>
      <c r="BO69" s="371">
        <f t="shared" si="28"/>
        <v>541.54136183135165</v>
      </c>
      <c r="BP69" s="370">
        <f t="shared" si="29"/>
        <v>1325.9713618313517</v>
      </c>
      <c r="BQ69" s="372">
        <f>VLOOKUP(D69,[3]Revenue_59!$A$4:$Q$85,14,FALSE)</f>
        <v>618.20000000000005</v>
      </c>
      <c r="BR69" s="372">
        <f>VLOOKUP(D69,[3]Revenue_59!$A$4:$Q$85,17,FALSE)</f>
        <v>601.22</v>
      </c>
      <c r="BS69" s="373">
        <f t="shared" si="30"/>
        <v>987.18302053855928</v>
      </c>
      <c r="BT69" s="372">
        <f t="shared" si="31"/>
        <v>1605.3830205385593</v>
      </c>
      <c r="BU69" s="316">
        <f t="shared" si="32"/>
        <v>5997.2379953540276</v>
      </c>
      <c r="BV69" s="317">
        <f t="shared" si="33"/>
        <v>3.9775565723390569</v>
      </c>
      <c r="BW69" s="374">
        <f>VLOOKUP(D69,[4]รายได้ผู้เยียมเยือนชาวไทย!$C$6:$G$82,3,FALSE)</f>
        <v>686.32999999999993</v>
      </c>
      <c r="BX69" s="374">
        <f>VLOOKUP(D69,[4]รายได้ผู้เยียมเยือนชาวต่างชาติ!$C$6:$G$82,3,FALSE)</f>
        <v>475.46999999999997</v>
      </c>
      <c r="BY69" s="375">
        <f t="shared" si="34"/>
        <v>524.60033483258644</v>
      </c>
      <c r="BZ69" s="374">
        <f t="shared" si="35"/>
        <v>1210.9303348325864</v>
      </c>
      <c r="CA69" s="376">
        <f>VLOOKUP(D69,[4]รายได้ผู้เยียมเยือนชาวไทย!$C$6:$N$82,6,FALSE)</f>
        <v>258.87</v>
      </c>
      <c r="CB69" s="376">
        <f>VLOOKUP(D69,[4]รายได้ผู้เยียมเยือนชาวต่างชาติ!$C$6:$N$82,6,FALSE)</f>
        <v>362.23</v>
      </c>
      <c r="CC69" s="377">
        <f t="shared" si="36"/>
        <v>511.19201886615792</v>
      </c>
      <c r="CD69" s="376">
        <f t="shared" si="37"/>
        <v>770.06201886615793</v>
      </c>
      <c r="CE69" s="374">
        <f>VLOOKUP(D69,[4]รายได้ผู้เยียมเยือนชาวไทย!$C$6:$N$82,7,FALSE)</f>
        <v>221.77</v>
      </c>
      <c r="CF69" s="374">
        <f>VLOOKUP(D69,[4]รายได้ผู้เยียมเยือนชาวต่างชาติ!$C$6:$N$82,7,FALSE)</f>
        <v>386.5</v>
      </c>
      <c r="CG69" s="375">
        <f t="shared" si="38"/>
        <v>555.44260891571378</v>
      </c>
      <c r="CH69" s="374">
        <f t="shared" si="39"/>
        <v>777.21260891571376</v>
      </c>
      <c r="CI69" s="376">
        <f>VLOOKUP(D69,[4]รายได้ผู้เยียมเยือนชาวไทย!$C$6:$N$82,8,FALSE)</f>
        <v>235.42</v>
      </c>
      <c r="CJ69" s="376">
        <f>VLOOKUP(D69,[4]รายได้ผู้เยียมเยือนชาวต่างชาติ!$C$6:$N$82,8,FALSE)</f>
        <v>346.94</v>
      </c>
      <c r="CK69" s="377">
        <f t="shared" si="40"/>
        <v>447.46312979662105</v>
      </c>
      <c r="CL69" s="376">
        <f t="shared" si="41"/>
        <v>682.88312979662101</v>
      </c>
      <c r="CM69" s="374">
        <f>VLOOKUP(D69,[4]รายได้ผู้เยียมเยือนชาวไทย!$C$6:$N$82,9,FALSE)</f>
        <v>288.64</v>
      </c>
      <c r="CN69" s="374">
        <f>VLOOKUP(D69,[4]รายได้ผู้เยียมเยือนชาวต่างชาติ!$C$6:$N$82,9,FALSE)</f>
        <v>158.19999999999999</v>
      </c>
      <c r="CO69" s="375">
        <f t="shared" si="42"/>
        <v>181.15045475246342</v>
      </c>
      <c r="CP69" s="374">
        <f t="shared" si="43"/>
        <v>469.7904547524634</v>
      </c>
      <c r="CQ69" s="376">
        <f>VLOOKUP(D69,[4]รายได้ผู้เยียมเยือนชาวไทย!$C$6:$N$82,10,FALSE)</f>
        <v>281.70999999999998</v>
      </c>
      <c r="CR69" s="376">
        <f>VLOOKUP(D69,[4]รายได้ผู้เยียมเยือนชาวต่างชาติ!$C$6:$N$82,10,FALSE)</f>
        <v>151.47999999999999</v>
      </c>
      <c r="CS69" s="377">
        <f t="shared" si="44"/>
        <v>178.76746235469304</v>
      </c>
      <c r="CT69" s="376">
        <f t="shared" si="45"/>
        <v>460.47746235469299</v>
      </c>
      <c r="CU69" s="374">
        <f>VLOOKUP(D69,[4]รายได้ผู้เยียมเยือนชาวไทย!$C$6:$N$82,11,FALSE)</f>
        <v>275.29000000000002</v>
      </c>
      <c r="CV69" s="374">
        <f>VLOOKUP(D69,[4]รายได้ผู้เยียมเยือนชาวต่างชาติ!$C$6:$N$82,11,FALSE)</f>
        <v>157.13999999999999</v>
      </c>
      <c r="CW69" s="375">
        <f t="shared" si="46"/>
        <v>190.3203062794411</v>
      </c>
      <c r="CX69" s="374">
        <f t="shared" si="47"/>
        <v>465.61030627944115</v>
      </c>
      <c r="CY69" s="376">
        <f>VLOOKUP(D69,[4]รายได้ผู้เยียมเยือนชาวไทย!$C$6:$N$82,12,FALSE)</f>
        <v>227.92</v>
      </c>
      <c r="CZ69" s="376">
        <f>VLOOKUP(D69,[4]รายได้ผู้เยียมเยือนชาวต่างชาติ!$C$6:$N$82,12,FALSE)</f>
        <v>214.91</v>
      </c>
      <c r="DA69" s="377">
        <f t="shared" si="48"/>
        <v>337.85346683168393</v>
      </c>
      <c r="DB69" s="376">
        <f t="shared" si="49"/>
        <v>565.77346683168389</v>
      </c>
      <c r="DC69" s="374">
        <f>VLOOKUP(D69,รายได้ที่เกิดขึ้นในจังหวัด!D69:CI145,83,FALSE)</f>
        <v>219.11</v>
      </c>
      <c r="DD69" s="374">
        <f>VLOOKUP(D69,รายได้ที่เกิดขึ้นในจังหวัด!D69:CI145,84,FALSE)</f>
        <v>236.48</v>
      </c>
      <c r="DE69" s="375">
        <f t="shared" si="50"/>
        <v>385.72987216443238</v>
      </c>
      <c r="DF69" s="374">
        <f t="shared" si="51"/>
        <v>604.83987216443234</v>
      </c>
      <c r="DG69" s="376">
        <f>VLOOKUP(D69,รายได้ที่เกิดขึ้นในจังหวัด!D69:CL145,86,FALSE)</f>
        <v>238.49</v>
      </c>
      <c r="DH69" s="376">
        <f>VLOOKUP(D69,รายได้ที่เกิดขึ้นในจังหวัด!D69:CL145,87,FALSE)</f>
        <v>235.41</v>
      </c>
      <c r="DI69" s="377">
        <f t="shared" si="52"/>
        <v>339.46204671425755</v>
      </c>
      <c r="DJ69" s="376">
        <f t="shared" si="53"/>
        <v>577.95204671425756</v>
      </c>
      <c r="DK69" s="378">
        <f t="shared" si="54"/>
        <v>6585.53170150805</v>
      </c>
      <c r="DL69" s="379">
        <f t="shared" si="55"/>
        <v>9.8094107088924094</v>
      </c>
    </row>
    <row r="70" spans="1:116" ht="41.1" customHeight="1">
      <c r="A70" s="300">
        <v>60</v>
      </c>
      <c r="B70" s="300" t="s">
        <v>175</v>
      </c>
      <c r="C70" s="322" t="s">
        <v>176</v>
      </c>
      <c r="D70" s="303" t="str">
        <f t="shared" si="4"/>
        <v>สมุทรสงคราม</v>
      </c>
      <c r="E70" s="264" t="s">
        <v>47</v>
      </c>
      <c r="F70" s="304">
        <v>1209.21</v>
      </c>
      <c r="G70" s="304">
        <v>1420.2337360838062</v>
      </c>
      <c r="H70" s="304">
        <v>1827.6135811184183</v>
      </c>
      <c r="I70" s="305">
        <v>2084.3833340437664</v>
      </c>
      <c r="J70" s="306">
        <f t="shared" si="57"/>
        <v>0.17451372059758533</v>
      </c>
      <c r="K70" s="306">
        <f t="shared" si="57"/>
        <v>0.28684000012415783</v>
      </c>
      <c r="L70" s="306">
        <f t="shared" si="57"/>
        <v>0.14049455288476043</v>
      </c>
      <c r="M70" s="307">
        <f t="shared" si="1"/>
        <v>0.20061609120216786</v>
      </c>
      <c r="N70" s="306">
        <f t="shared" si="2"/>
        <v>0.1</v>
      </c>
      <c r="O70" s="305">
        <v>0</v>
      </c>
      <c r="P70" s="306">
        <v>1.4999999999999999E-2</v>
      </c>
      <c r="Q70" s="305">
        <v>0</v>
      </c>
      <c r="R70" s="305">
        <v>0</v>
      </c>
      <c r="S70" s="305"/>
      <c r="T70" s="306">
        <f t="shared" si="3"/>
        <v>0.115</v>
      </c>
      <c r="U70" s="366">
        <f>รายได้ที่เกิดขึ้นในจังหวัด!U70</f>
        <v>441.84999999999997</v>
      </c>
      <c r="V70" s="366">
        <f>รายได้ที่เกิดขึ้นในจังหวัด!V70</f>
        <v>12.99</v>
      </c>
      <c r="W70" s="366">
        <f t="shared" si="5"/>
        <v>16.056600698459523</v>
      </c>
      <c r="X70" s="366">
        <f t="shared" si="6"/>
        <v>457.9066006984595</v>
      </c>
      <c r="Y70" s="366">
        <f>รายได้ที่เกิดขึ้นในจังหวัด!X70</f>
        <v>348.8</v>
      </c>
      <c r="Z70" s="366">
        <f>รายได้ที่เกิดขึ้นในจังหวัด!Y70</f>
        <v>9.32</v>
      </c>
      <c r="AA70" s="366">
        <f t="shared" si="7"/>
        <v>11.273697329510158</v>
      </c>
      <c r="AB70" s="366">
        <f t="shared" si="8"/>
        <v>360.0736973295102</v>
      </c>
      <c r="AC70" s="366">
        <f>รายได้ที่เกิดขึ้นในจังหวัด!AA70</f>
        <v>302.83</v>
      </c>
      <c r="AD70" s="366">
        <f>รายได้ที่เกิดขึ้นในจังหวัด!AB70</f>
        <v>6.1400000000000006</v>
      </c>
      <c r="AE70" s="366">
        <f t="shared" si="9"/>
        <v>7.2155526791217399</v>
      </c>
      <c r="AF70" s="366">
        <f t="shared" si="10"/>
        <v>310.04555267912173</v>
      </c>
      <c r="AG70" s="366">
        <f>รายได้ที่เกิดขึ้นในจังหวัด!AD70</f>
        <v>313.21000000000004</v>
      </c>
      <c r="AH70" s="366">
        <f>รายได้ที่เกิดขึ้นในจังหวัด!AE70</f>
        <v>11.040000000000001</v>
      </c>
      <c r="AI70" s="366">
        <f t="shared" si="11"/>
        <v>18.26936136311031</v>
      </c>
      <c r="AJ70" s="366">
        <f t="shared" si="12"/>
        <v>331.47936136311034</v>
      </c>
      <c r="AK70" s="366">
        <f t="shared" si="13"/>
        <v>1459.5052120702017</v>
      </c>
      <c r="AL70" s="367"/>
      <c r="AM70" s="310">
        <f>VLOOKUP(D70,[2]รายได้!$B$6:$Y$83,21,FALSE)</f>
        <v>526.41999999999996</v>
      </c>
      <c r="AN70" s="310">
        <f>VLOOKUP(D70,[2]รายได้!$B$6:$Y$83,24,FALSE)</f>
        <v>14.200000000000003</v>
      </c>
      <c r="AO70" s="310">
        <f t="shared" si="14"/>
        <v>17.917659926864832</v>
      </c>
      <c r="AP70" s="310">
        <f t="shared" si="15"/>
        <v>544.33765992686483</v>
      </c>
      <c r="AQ70" s="309">
        <f>VLOOKUP(D70,[3]Revenue_59!$A$4:$C$85,3,FALSE)</f>
        <v>490.40999999999997</v>
      </c>
      <c r="AR70" s="309">
        <f>VLOOKUP(D70,[3]Revenue_59!$A$4:$F$86,6,FALSE)</f>
        <v>11.469999999999999</v>
      </c>
      <c r="AS70" s="309">
        <f t="shared" si="16"/>
        <v>15.091174645736723</v>
      </c>
      <c r="AT70" s="309">
        <f t="shared" si="17"/>
        <v>505.50117464573668</v>
      </c>
      <c r="AU70" s="310">
        <f>VLOOKUP(D70,[3]Revenue_59!$A$4:$L$86,9,FALSE)</f>
        <v>357.12</v>
      </c>
      <c r="AV70" s="310">
        <f>VLOOKUP(D70,[3]Revenue_59!$A$4:$L$86,12,FALSE)</f>
        <v>8.0400000000000009</v>
      </c>
      <c r="AW70" s="310">
        <f t="shared" si="18"/>
        <v>11.461788964136266</v>
      </c>
      <c r="AX70" s="310">
        <f t="shared" si="19"/>
        <v>368.58178896413625</v>
      </c>
      <c r="AY70" s="309">
        <f>VLOOKUP(D70,[3]Revenue_59!$A$4:$R$86,15,FALSE)</f>
        <v>387.17999999999995</v>
      </c>
      <c r="AZ70" s="309">
        <f>VLOOKUP(D70,[3]Revenue_59!$A$4:$R$86,18,FALSE)</f>
        <v>13.31</v>
      </c>
      <c r="BA70" s="309">
        <f t="shared" si="20"/>
        <v>23.429028776484298</v>
      </c>
      <c r="BB70" s="309">
        <f t="shared" si="21"/>
        <v>410.60902877648425</v>
      </c>
      <c r="BC70" s="368">
        <f t="shared" si="22"/>
        <v>1829.029652313222</v>
      </c>
      <c r="BD70" s="369">
        <f t="shared" si="23"/>
        <v>25.318473492730924</v>
      </c>
      <c r="BE70" s="370">
        <f>VLOOKUP(D70,[3]Revenue_59!$A$4:$X$85,21,FALSE)</f>
        <v>625.45000000000005</v>
      </c>
      <c r="BF70" s="370">
        <f>VLOOKUP(D70,[3]Revenue_59!$A$4:$X$85,24,FALSE)</f>
        <v>17.04</v>
      </c>
      <c r="BG70" s="371">
        <f t="shared" si="24"/>
        <v>20.13078091083992</v>
      </c>
      <c r="BH70" s="370">
        <f t="shared" si="25"/>
        <v>645.58078091083996</v>
      </c>
      <c r="BI70" s="372">
        <f>VLOOKUP(D70,[3]Revenue_59!$A$4:$F$86,2,FALSE)</f>
        <v>538.61</v>
      </c>
      <c r="BJ70" s="372">
        <f>VLOOKUP(D70,[3]Revenue_59!$A$4:$F$86,5,FALSE)</f>
        <v>12.63</v>
      </c>
      <c r="BK70" s="373">
        <f t="shared" si="26"/>
        <v>15.719843272213293</v>
      </c>
      <c r="BL70" s="372">
        <f t="shared" si="27"/>
        <v>554.32984327221334</v>
      </c>
      <c r="BM70" s="370">
        <f>VLOOKUP(D70,[3]Revenue_59!$A$4:$K$85,8,FALSE)</f>
        <v>398.72000000000008</v>
      </c>
      <c r="BN70" s="370">
        <f>VLOOKUP(D70,[3]Revenue_59!$A$4:$K$85,11,FALSE)</f>
        <v>9.4500000000000011</v>
      </c>
      <c r="BO70" s="371">
        <f t="shared" si="28"/>
        <v>12.067453945732584</v>
      </c>
      <c r="BP70" s="370">
        <f t="shared" si="29"/>
        <v>410.78745394573269</v>
      </c>
      <c r="BQ70" s="372">
        <f>VLOOKUP(D70,[3]Revenue_59!$A$4:$Q$85,14,FALSE)</f>
        <v>429.28000000000003</v>
      </c>
      <c r="BR70" s="372">
        <f>VLOOKUP(D70,[3]Revenue_59!$A$4:$Q$85,17,FALSE)</f>
        <v>15.200000000000003</v>
      </c>
      <c r="BS70" s="373">
        <f t="shared" si="30"/>
        <v>24.957888813056957</v>
      </c>
      <c r="BT70" s="372">
        <f t="shared" si="31"/>
        <v>454.237888813057</v>
      </c>
      <c r="BU70" s="316">
        <f t="shared" si="32"/>
        <v>2064.9359669418427</v>
      </c>
      <c r="BV70" s="317">
        <f t="shared" si="33"/>
        <v>12.89789448357296</v>
      </c>
      <c r="BW70" s="374">
        <f>VLOOKUP(D70,[4]รายได้ผู้เยียมเยือนชาวไทย!$C$6:$G$82,3,FALSE)</f>
        <v>686.58</v>
      </c>
      <c r="BX70" s="374">
        <f>VLOOKUP(D70,[4]รายได้ผู้เยียมเยือนชาวต่างชาติ!$C$6:$G$82,3,FALSE)</f>
        <v>19.020000000000003</v>
      </c>
      <c r="BY70" s="375">
        <f t="shared" si="34"/>
        <v>20.985337389353266</v>
      </c>
      <c r="BZ70" s="374">
        <f t="shared" si="35"/>
        <v>707.56533738935332</v>
      </c>
      <c r="CA70" s="376">
        <f>VLOOKUP(D70,[4]รายได้ผู้เยียมเยือนชาวไทย!$C$6:$N$82,6,FALSE)</f>
        <v>198.57</v>
      </c>
      <c r="CB70" s="376">
        <f>VLOOKUP(D70,[4]รายได้ผู้เยียมเยือนชาวต่างชาติ!$C$6:$N$82,6,FALSE)</f>
        <v>4.97</v>
      </c>
      <c r="CC70" s="377">
        <f t="shared" si="36"/>
        <v>7.013842955483546</v>
      </c>
      <c r="CD70" s="376">
        <f t="shared" si="37"/>
        <v>205.58384295548353</v>
      </c>
      <c r="CE70" s="374">
        <f>VLOOKUP(D70,[4]รายได้ผู้เยียมเยือนชาวไทย!$C$6:$N$82,7,FALSE)</f>
        <v>198.4</v>
      </c>
      <c r="CF70" s="374">
        <f>VLOOKUP(D70,[4]รายได้ผู้เยียมเยือนชาวต่างชาติ!$C$6:$N$82,7,FALSE)</f>
        <v>4.5199999999999996</v>
      </c>
      <c r="CG70" s="375">
        <f t="shared" si="38"/>
        <v>6.4957324509677257</v>
      </c>
      <c r="CH70" s="374">
        <f t="shared" si="39"/>
        <v>204.89573245096773</v>
      </c>
      <c r="CI70" s="376">
        <f>VLOOKUP(D70,[4]รายได้ผู้เยียมเยือนชาวไทย!$C$6:$N$82,8,FALSE)</f>
        <v>183.43</v>
      </c>
      <c r="CJ70" s="376">
        <f>VLOOKUP(D70,[4]รายได้ผู้เยียมเยือนชาวต่างชาติ!$C$6:$N$82,8,FALSE)</f>
        <v>4.2300000000000004</v>
      </c>
      <c r="CK70" s="377">
        <f t="shared" si="40"/>
        <v>5.4556091515527392</v>
      </c>
      <c r="CL70" s="376">
        <f t="shared" si="41"/>
        <v>188.88560915155276</v>
      </c>
      <c r="CM70" s="374">
        <f>VLOOKUP(D70,[4]รายได้ผู้เยียมเยือนชาวไทย!$C$6:$N$82,9,FALSE)</f>
        <v>142.22</v>
      </c>
      <c r="CN70" s="374">
        <f>VLOOKUP(D70,[4]รายได้ผู้เยียมเยือนชาวต่างชาติ!$C$6:$N$82,9,FALSE)</f>
        <v>3.8</v>
      </c>
      <c r="CO70" s="375">
        <f t="shared" si="42"/>
        <v>4.3512751457608152</v>
      </c>
      <c r="CP70" s="374">
        <f t="shared" si="43"/>
        <v>146.57127514576081</v>
      </c>
      <c r="CQ70" s="376">
        <f>VLOOKUP(D70,[4]รายได้ผู้เยียมเยือนชาวไทย!$C$6:$N$82,10,FALSE)</f>
        <v>144.88999999999999</v>
      </c>
      <c r="CR70" s="376">
        <f>VLOOKUP(D70,[4]รายได้ผู้เยียมเยือนชาวต่างชาติ!$C$6:$N$82,10,FALSE)</f>
        <v>2.95</v>
      </c>
      <c r="CS70" s="377">
        <f t="shared" si="44"/>
        <v>3.4814101792074497</v>
      </c>
      <c r="CT70" s="376">
        <f t="shared" si="45"/>
        <v>148.37141017920743</v>
      </c>
      <c r="CU70" s="374">
        <f>VLOOKUP(D70,[4]รายได้ผู้เยียมเยือนชาวไทย!$C$6:$N$82,11,FALSE)</f>
        <v>146.97</v>
      </c>
      <c r="CV70" s="374">
        <f>VLOOKUP(D70,[4]รายได้ผู้เยียมเยือนชาวต่างชาติ!$C$6:$N$82,11,FALSE)</f>
        <v>3.47</v>
      </c>
      <c r="CW70" s="375">
        <f t="shared" si="46"/>
        <v>4.202694812203517</v>
      </c>
      <c r="CX70" s="374">
        <f t="shared" si="47"/>
        <v>151.1726948122035</v>
      </c>
      <c r="CY70" s="376">
        <f>VLOOKUP(D70,[4]รายได้ผู้เยียมเยือนชาวไทย!$C$6:$N$82,12,FALSE)</f>
        <v>157.65</v>
      </c>
      <c r="CZ70" s="376">
        <f>VLOOKUP(D70,[4]รายได้ผู้เยียมเยือนชาวต่างชาติ!$C$6:$N$82,12,FALSE)</f>
        <v>5.37</v>
      </c>
      <c r="DA70" s="377">
        <f t="shared" si="48"/>
        <v>8.4420134795316297</v>
      </c>
      <c r="DB70" s="376">
        <f t="shared" si="49"/>
        <v>166.09201347953163</v>
      </c>
      <c r="DC70" s="374">
        <f>VLOOKUP(D70,รายได้ที่เกิดขึ้นในจังหวัด!D70:CI146,83,FALSE)</f>
        <v>162.4</v>
      </c>
      <c r="DD70" s="374">
        <f>VLOOKUP(D70,รายได้ที่เกิดขึ้นในจังหวัด!D70:CI146,84,FALSE)</f>
        <v>5.86</v>
      </c>
      <c r="DE70" s="375">
        <f t="shared" si="50"/>
        <v>9.5584279891896742</v>
      </c>
      <c r="DF70" s="374">
        <f t="shared" si="51"/>
        <v>171.95842798918969</v>
      </c>
      <c r="DG70" s="376">
        <f>VLOOKUP(D70,รายได้ที่เกิดขึ้นในจังหวัด!D70:CL146,86,FALSE)</f>
        <v>153.31</v>
      </c>
      <c r="DH70" s="376">
        <f>VLOOKUP(D70,รายได้ที่เกิดขึ้นในจังหวัด!D70:CL146,87,FALSE)</f>
        <v>5.56</v>
      </c>
      <c r="DI70" s="377">
        <f t="shared" si="52"/>
        <v>8.0175395256415278</v>
      </c>
      <c r="DJ70" s="376">
        <f t="shared" si="53"/>
        <v>161.32753952564153</v>
      </c>
      <c r="DK70" s="378">
        <f t="shared" si="54"/>
        <v>2252.4238830788918</v>
      </c>
      <c r="DL70" s="379">
        <f t="shared" si="55"/>
        <v>9.0795995197234856</v>
      </c>
    </row>
    <row r="71" spans="1:116" ht="41.1" customHeight="1">
      <c r="A71" s="300">
        <v>61</v>
      </c>
      <c r="B71" s="300" t="s">
        <v>177</v>
      </c>
      <c r="C71" s="322" t="s">
        <v>178</v>
      </c>
      <c r="D71" s="303" t="str">
        <f t="shared" si="4"/>
        <v>สมุทรสาคร</v>
      </c>
      <c r="E71" s="264" t="s">
        <v>47</v>
      </c>
      <c r="F71" s="304">
        <v>1519.48</v>
      </c>
      <c r="G71" s="304">
        <v>1750.4861643405161</v>
      </c>
      <c r="H71" s="304">
        <v>2155.5066843077698</v>
      </c>
      <c r="I71" s="305">
        <v>2229.6572583445181</v>
      </c>
      <c r="J71" s="306">
        <f t="shared" si="57"/>
        <v>0.15202974987529685</v>
      </c>
      <c r="K71" s="306">
        <f t="shared" si="57"/>
        <v>0.23137601897004564</v>
      </c>
      <c r="L71" s="306">
        <f t="shared" si="57"/>
        <v>3.4400530778479793E-2</v>
      </c>
      <c r="M71" s="307">
        <f t="shared" si="1"/>
        <v>0.1392687665412741</v>
      </c>
      <c r="N71" s="306">
        <f t="shared" si="2"/>
        <v>0.1</v>
      </c>
      <c r="O71" s="305">
        <v>0</v>
      </c>
      <c r="P71" s="305">
        <v>0</v>
      </c>
      <c r="Q71" s="305">
        <v>0</v>
      </c>
      <c r="R71" s="305">
        <v>0</v>
      </c>
      <c r="S71" s="305"/>
      <c r="T71" s="306">
        <f t="shared" si="3"/>
        <v>0.1</v>
      </c>
      <c r="U71" s="366">
        <f>รายได้ที่เกิดขึ้นในจังหวัด!U71</f>
        <v>821.81999999999994</v>
      </c>
      <c r="V71" s="366">
        <f>รายได้ที่เกิดขึ้นในจังหวัด!V71</f>
        <v>1.9300000000000002</v>
      </c>
      <c r="W71" s="366">
        <f t="shared" si="5"/>
        <v>2.3856227365686591</v>
      </c>
      <c r="X71" s="366">
        <f t="shared" si="6"/>
        <v>824.20562273656856</v>
      </c>
      <c r="Y71" s="366">
        <f>รายได้ที่เกิดขึ้นในจังหวัด!X71</f>
        <v>363.81000000000006</v>
      </c>
      <c r="Z71" s="366">
        <f>รายได้ที่เกิดขึ้นในจังหวัด!Y71</f>
        <v>1.1000000000000001</v>
      </c>
      <c r="AA71" s="366">
        <f t="shared" si="7"/>
        <v>1.3305865946846751</v>
      </c>
      <c r="AB71" s="366">
        <f t="shared" si="8"/>
        <v>365.14058659468475</v>
      </c>
      <c r="AC71" s="366">
        <f>รายได้ที่เกิดขึ้นในจังหวัด!AA71</f>
        <v>378.33</v>
      </c>
      <c r="AD71" s="366">
        <f>รายได้ที่เกิดขึ้นในจังหวัด!AB71</f>
        <v>0.75</v>
      </c>
      <c r="AE71" s="366">
        <f t="shared" si="9"/>
        <v>0.88137858458327445</v>
      </c>
      <c r="AF71" s="366">
        <f t="shared" si="10"/>
        <v>379.21137858458326</v>
      </c>
      <c r="AG71" s="366">
        <f>รายได้ที่เกิดขึ้นในจังหวัด!AD71</f>
        <v>269.44</v>
      </c>
      <c r="AH71" s="366">
        <f>รายได้ที่เกิดขึ้นในจังหวัด!AE71</f>
        <v>0.9700000000000002</v>
      </c>
      <c r="AI71" s="366">
        <f t="shared" si="11"/>
        <v>1.6051884530993663</v>
      </c>
      <c r="AJ71" s="366">
        <f t="shared" si="12"/>
        <v>271.04518845309934</v>
      </c>
      <c r="AK71" s="366">
        <f t="shared" si="13"/>
        <v>1839.6027763689358</v>
      </c>
      <c r="AL71" s="367"/>
      <c r="AM71" s="310">
        <f>VLOOKUP(D71,[2]รายได้!$B$6:$Y$83,21,FALSE)</f>
        <v>951.2600000000001</v>
      </c>
      <c r="AN71" s="310">
        <f>VLOOKUP(D71,[2]รายได้!$B$6:$Y$83,24,FALSE)</f>
        <v>2.1500000000000004</v>
      </c>
      <c r="AO71" s="310">
        <f t="shared" si="14"/>
        <v>2.712885129771788</v>
      </c>
      <c r="AP71" s="310">
        <f t="shared" si="15"/>
        <v>953.97288512977184</v>
      </c>
      <c r="AQ71" s="309">
        <f>VLOOKUP(D71,[3]Revenue_59!$A$4:$C$85,3,FALSE)</f>
        <v>425.02</v>
      </c>
      <c r="AR71" s="309">
        <f>VLOOKUP(D71,[3]Revenue_59!$A$4:$F$86,6,FALSE)</f>
        <v>1.24</v>
      </c>
      <c r="AS71" s="309">
        <f t="shared" si="16"/>
        <v>1.6314783400796458</v>
      </c>
      <c r="AT71" s="309">
        <f t="shared" si="17"/>
        <v>426.65147834007962</v>
      </c>
      <c r="AU71" s="310">
        <f>VLOOKUP(D71,[3]Revenue_59!$A$4:$L$86,9,FALSE)</f>
        <v>433.72</v>
      </c>
      <c r="AV71" s="310">
        <f>VLOOKUP(D71,[3]Revenue_59!$A$4:$L$86,12,FALSE)</f>
        <v>0.85999999999999988</v>
      </c>
      <c r="AW71" s="310">
        <f t="shared" si="18"/>
        <v>1.2260122523827348</v>
      </c>
      <c r="AX71" s="310">
        <f t="shared" si="19"/>
        <v>434.94601225238279</v>
      </c>
      <c r="AY71" s="309">
        <f>VLOOKUP(D71,[3]Revenue_59!$A$4:$R$86,15,FALSE)</f>
        <v>337.73</v>
      </c>
      <c r="AZ71" s="309">
        <f>VLOOKUP(D71,[3]Revenue_59!$A$4:$R$86,18,FALSE)</f>
        <v>1.2500000000000002</v>
      </c>
      <c r="BA71" s="309">
        <f t="shared" si="20"/>
        <v>2.2003220113152051</v>
      </c>
      <c r="BB71" s="309">
        <f t="shared" si="21"/>
        <v>339.93032201131524</v>
      </c>
      <c r="BC71" s="368">
        <f t="shared" si="22"/>
        <v>2155.5006977335497</v>
      </c>
      <c r="BD71" s="369">
        <f t="shared" si="23"/>
        <v>17.172072439906994</v>
      </c>
      <c r="BE71" s="370">
        <f>VLOOKUP(D71,[3]Revenue_59!$A$4:$X$85,21,FALSE)</f>
        <v>974.92000000000007</v>
      </c>
      <c r="BF71" s="370">
        <f>VLOOKUP(D71,[3]Revenue_59!$A$4:$X$85,24,FALSE)</f>
        <v>2.3600000000000003</v>
      </c>
      <c r="BG71" s="371">
        <f t="shared" si="24"/>
        <v>2.7880659007970787</v>
      </c>
      <c r="BH71" s="370">
        <f t="shared" si="25"/>
        <v>977.70806590079712</v>
      </c>
      <c r="BI71" s="372">
        <f>VLOOKUP(D71,[3]Revenue_59!$A$4:$F$86,2,FALSE)</f>
        <v>434.94</v>
      </c>
      <c r="BJ71" s="372">
        <f>VLOOKUP(D71,[3]Revenue_59!$A$4:$F$86,5,FALSE)</f>
        <v>1.4500000000000002</v>
      </c>
      <c r="BK71" s="373">
        <f t="shared" si="26"/>
        <v>1.8047326005312176</v>
      </c>
      <c r="BL71" s="372">
        <f t="shared" si="27"/>
        <v>436.74473260053122</v>
      </c>
      <c r="BM71" s="370">
        <f>VLOOKUP(D71,[3]Revenue_59!$A$4:$K$85,8,FALSE)</f>
        <v>453.17000000000007</v>
      </c>
      <c r="BN71" s="370">
        <f>VLOOKUP(D71,[3]Revenue_59!$A$4:$K$85,11,FALSE)</f>
        <v>1.01</v>
      </c>
      <c r="BO71" s="371">
        <f t="shared" si="28"/>
        <v>1.2897490460518422</v>
      </c>
      <c r="BP71" s="370">
        <f t="shared" si="29"/>
        <v>454.45974904605191</v>
      </c>
      <c r="BQ71" s="372">
        <f>VLOOKUP(D71,[3]Revenue_59!$A$4:$Q$85,14,FALSE)</f>
        <v>368.98999999999995</v>
      </c>
      <c r="BR71" s="372">
        <f>VLOOKUP(D71,[3]Revenue_59!$A$4:$Q$85,17,FALSE)</f>
        <v>1.3500000000000003</v>
      </c>
      <c r="BS71" s="373">
        <f t="shared" si="30"/>
        <v>2.216654598528085</v>
      </c>
      <c r="BT71" s="372">
        <f t="shared" si="31"/>
        <v>371.20665459852802</v>
      </c>
      <c r="BU71" s="316">
        <f t="shared" si="32"/>
        <v>2240.1192021459083</v>
      </c>
      <c r="BV71" s="317">
        <f t="shared" si="33"/>
        <v>3.9257006272989199</v>
      </c>
      <c r="BW71" s="374">
        <f>VLOOKUP(D71,[4]รายได้ผู้เยียมเยือนชาวไทย!$C$6:$G$82,3,FALSE)</f>
        <v>1041.79</v>
      </c>
      <c r="BX71" s="374">
        <f>VLOOKUP(D71,[4]รายได้ผู้เยียมเยือนชาวต่างชาติ!$C$6:$G$82,3,FALSE)</f>
        <v>2.5299999999999998</v>
      </c>
      <c r="BY71" s="375">
        <f t="shared" si="34"/>
        <v>2.7914250049980938</v>
      </c>
      <c r="BZ71" s="374">
        <f t="shared" si="35"/>
        <v>1044.581425004998</v>
      </c>
      <c r="CA71" s="376">
        <f>VLOOKUP(D71,[4]รายได้ผู้เยียมเยือนชาวไทย!$C$6:$N$82,6,FALSE)</f>
        <v>156.44999999999999</v>
      </c>
      <c r="CB71" s="376">
        <f>VLOOKUP(D71,[4]รายได้ผู้เยียมเยือนชาวต่างชาติ!$C$6:$N$82,6,FALSE)</f>
        <v>0.65</v>
      </c>
      <c r="CC71" s="377">
        <f t="shared" si="36"/>
        <v>0.91730340464070526</v>
      </c>
      <c r="CD71" s="376">
        <f t="shared" si="37"/>
        <v>157.36730340464069</v>
      </c>
      <c r="CE71" s="374">
        <f>VLOOKUP(D71,[4]รายได้ผู้เยียมเยือนชาวไทย!$C$6:$N$82,7,FALSE)</f>
        <v>158.28</v>
      </c>
      <c r="CF71" s="374">
        <f>VLOOKUP(D71,[4]รายได้ผู้เยียมเยือนชาวต่างชาติ!$C$6:$N$82,7,FALSE)</f>
        <v>0.53</v>
      </c>
      <c r="CG71" s="375">
        <f t="shared" si="38"/>
        <v>0.76166774314444563</v>
      </c>
      <c r="CH71" s="374">
        <f t="shared" si="39"/>
        <v>159.04166774314444</v>
      </c>
      <c r="CI71" s="376">
        <f>VLOOKUP(D71,[4]รายได้ผู้เยียมเยือนชาวไทย!$C$6:$N$82,8,FALSE)</f>
        <v>152.74</v>
      </c>
      <c r="CJ71" s="376">
        <f>VLOOKUP(D71,[4]รายได้ผู้เยียมเยือนชาวต่างชาติ!$C$6:$N$82,8,FALSE)</f>
        <v>0.42</v>
      </c>
      <c r="CK71" s="377">
        <f t="shared" si="40"/>
        <v>0.54169168880665486</v>
      </c>
      <c r="CL71" s="376">
        <f t="shared" si="41"/>
        <v>153.28169168880666</v>
      </c>
      <c r="CM71" s="374">
        <f>VLOOKUP(D71,[4]รายได้ผู้เยียมเยือนชาวไทย!$C$6:$N$82,9,FALSE)</f>
        <v>154.57</v>
      </c>
      <c r="CN71" s="374">
        <f>VLOOKUP(D71,[4]รายได้ผู้เยียมเยือนชาวต่างชาติ!$C$6:$N$82,9,FALSE)</f>
        <v>0.42</v>
      </c>
      <c r="CO71" s="375">
        <f t="shared" si="42"/>
        <v>0.48093041084724802</v>
      </c>
      <c r="CP71" s="374">
        <f t="shared" si="43"/>
        <v>155.05093041084723</v>
      </c>
      <c r="CQ71" s="376">
        <f>VLOOKUP(D71,[4]รายได้ผู้เยียมเยือนชาวไทย!$C$6:$N$82,10,FALSE)</f>
        <v>162.96</v>
      </c>
      <c r="CR71" s="376">
        <f>VLOOKUP(D71,[4]รายได้ผู้เยียมเยือนชาวต่างชาติ!$C$6:$N$82,10,FALSE)</f>
        <v>0.32</v>
      </c>
      <c r="CS71" s="377">
        <f t="shared" si="44"/>
        <v>0.37764449401572331</v>
      </c>
      <c r="CT71" s="376">
        <f t="shared" si="45"/>
        <v>163.33764449401573</v>
      </c>
      <c r="CU71" s="374">
        <f>VLOOKUP(D71,[4]รายได้ผู้เยียมเยือนชาวไทย!$C$6:$N$82,11,FALSE)</f>
        <v>155.93</v>
      </c>
      <c r="CV71" s="374">
        <f>VLOOKUP(D71,[4]รายได้ผู้เยียมเยือนชาวต่างชาติ!$C$6:$N$82,11,FALSE)</f>
        <v>0.34</v>
      </c>
      <c r="CW71" s="375">
        <f t="shared" si="46"/>
        <v>0.41179142252138212</v>
      </c>
      <c r="CX71" s="374">
        <f t="shared" si="47"/>
        <v>156.3417914225214</v>
      </c>
      <c r="CY71" s="376">
        <f>VLOOKUP(D71,[4]รายได้ผู้เยียมเยือนชาวไทย!$C$6:$N$82,12,FALSE)</f>
        <v>132.88999999999999</v>
      </c>
      <c r="CZ71" s="376">
        <f>VLOOKUP(D71,[4]รายได้ผู้เยียมเยือนชาวต่างชาติ!$C$6:$N$82,12,FALSE)</f>
        <v>0.4</v>
      </c>
      <c r="DA71" s="377">
        <f t="shared" si="48"/>
        <v>0.62882781970440449</v>
      </c>
      <c r="DB71" s="376">
        <f t="shared" si="49"/>
        <v>133.5188278197044</v>
      </c>
      <c r="DC71" s="374">
        <f>VLOOKUP(D71,รายได้ที่เกิดขึ้นในจังหวัด!D71:CI147,83,FALSE)</f>
        <v>137.16</v>
      </c>
      <c r="DD71" s="374">
        <f>VLOOKUP(D71,รายได้ที่เกิดขึ้นในจังหวัด!D71:CI147,84,FALSE)</f>
        <v>0.56000000000000005</v>
      </c>
      <c r="DE71" s="375">
        <f t="shared" si="50"/>
        <v>0.91343339145839886</v>
      </c>
      <c r="DF71" s="374">
        <f t="shared" si="51"/>
        <v>138.07343339145839</v>
      </c>
      <c r="DG71" s="376">
        <f>VLOOKUP(D71,รายได้ที่เกิดขึ้นในจังหวัด!D71:CL147,86,FALSE)</f>
        <v>122.06</v>
      </c>
      <c r="DH71" s="376">
        <f>VLOOKUP(D71,รายได้ที่เกิดขึ้นในจังหวัด!D71:CL147,87,FALSE)</f>
        <v>0.46</v>
      </c>
      <c r="DI71" s="377">
        <f t="shared" si="52"/>
        <v>0.66332161543077395</v>
      </c>
      <c r="DJ71" s="376">
        <f t="shared" si="53"/>
        <v>122.72332161543078</v>
      </c>
      <c r="DK71" s="378">
        <f t="shared" si="54"/>
        <v>2383.3180369955676</v>
      </c>
      <c r="DL71" s="379">
        <f t="shared" si="55"/>
        <v>6.3924649506366835</v>
      </c>
    </row>
    <row r="72" spans="1:116" ht="41.1" customHeight="1">
      <c r="A72" s="300">
        <v>62</v>
      </c>
      <c r="B72" s="300" t="s">
        <v>179</v>
      </c>
      <c r="C72" s="322" t="s">
        <v>180</v>
      </c>
      <c r="D72" s="303" t="str">
        <f t="shared" si="4"/>
        <v>สระแก้ว</v>
      </c>
      <c r="E72" s="264" t="s">
        <v>77</v>
      </c>
      <c r="F72" s="304">
        <v>4050.0099999999998</v>
      </c>
      <c r="G72" s="304">
        <v>4518.0880065727097</v>
      </c>
      <c r="H72" s="304">
        <v>4958.5198492536638</v>
      </c>
      <c r="I72" s="305">
        <v>5765.8159947332815</v>
      </c>
      <c r="J72" s="306">
        <f t="shared" si="57"/>
        <v>0.11557453106849365</v>
      </c>
      <c r="K72" s="306">
        <f t="shared" si="57"/>
        <v>9.7481908727814467E-2</v>
      </c>
      <c r="L72" s="306">
        <f t="shared" si="57"/>
        <v>0.16280990497620548</v>
      </c>
      <c r="M72" s="307">
        <f t="shared" si="1"/>
        <v>0.12528878159083787</v>
      </c>
      <c r="N72" s="306">
        <f t="shared" si="2"/>
        <v>0.1</v>
      </c>
      <c r="O72" s="305">
        <v>0</v>
      </c>
      <c r="P72" s="305">
        <v>0</v>
      </c>
      <c r="Q72" s="305">
        <v>0</v>
      </c>
      <c r="R72" s="305">
        <v>0</v>
      </c>
      <c r="S72" s="305"/>
      <c r="T72" s="306">
        <f t="shared" si="3"/>
        <v>0.1</v>
      </c>
      <c r="U72" s="366">
        <f>รายได้ที่เกิดขึ้นในจังหวัด!U72</f>
        <v>1006.2600000000001</v>
      </c>
      <c r="V72" s="366">
        <f>รายได้ที่เกิดขึ้นในจังหวัด!V72</f>
        <v>114.84000000000002</v>
      </c>
      <c r="W72" s="366">
        <f t="shared" si="5"/>
        <v>141.95073319561908</v>
      </c>
      <c r="X72" s="366">
        <f t="shared" si="6"/>
        <v>1148.2107331956192</v>
      </c>
      <c r="Y72" s="366">
        <f>รายได้ที่เกิดขึ้นในจังหวัด!X72</f>
        <v>999.92999999999984</v>
      </c>
      <c r="Z72" s="366">
        <f>รายได้ที่เกิดขึ้นในจังหวัด!Y72</f>
        <v>189.15999999999997</v>
      </c>
      <c r="AA72" s="366">
        <f t="shared" si="7"/>
        <v>228.81250931868465</v>
      </c>
      <c r="AB72" s="366">
        <f t="shared" si="8"/>
        <v>1228.7425093186844</v>
      </c>
      <c r="AC72" s="366">
        <f>รายได้ที่เกิดขึ้นในจังหวัด!AA72</f>
        <v>937.18999999999994</v>
      </c>
      <c r="AD72" s="366">
        <f>รายได้ที่เกิดขึ้นในจังหวัด!AB72</f>
        <v>83.77</v>
      </c>
      <c r="AE72" s="366">
        <f t="shared" si="9"/>
        <v>98.444112040721194</v>
      </c>
      <c r="AF72" s="366">
        <f t="shared" si="10"/>
        <v>1035.6341120407212</v>
      </c>
      <c r="AG72" s="366">
        <f>รายได้ที่เกิดขึ้นในจังหวัด!AD72</f>
        <v>973.96000000000015</v>
      </c>
      <c r="AH72" s="366">
        <f>รายได้ที่เกิดขึ้นในจังหวัด!AE72</f>
        <v>93.73</v>
      </c>
      <c r="AI72" s="366">
        <f t="shared" si="11"/>
        <v>155.10753990618926</v>
      </c>
      <c r="AJ72" s="366">
        <f t="shared" si="12"/>
        <v>1129.0675399061895</v>
      </c>
      <c r="AK72" s="366">
        <f t="shared" si="13"/>
        <v>4541.6548944612141</v>
      </c>
      <c r="AL72" s="367"/>
      <c r="AM72" s="310">
        <f>VLOOKUP(D72,[2]รายได้!$B$6:$Y$83,21,FALSE)</f>
        <v>1057.6300000000001</v>
      </c>
      <c r="AN72" s="310">
        <f>VLOOKUP(D72,[2]รายได้!$B$6:$Y$83,24,FALSE)</f>
        <v>119.85</v>
      </c>
      <c r="AO72" s="310">
        <f t="shared" si="14"/>
        <v>151.22757339681337</v>
      </c>
      <c r="AP72" s="310">
        <f t="shared" si="15"/>
        <v>1208.8575733968135</v>
      </c>
      <c r="AQ72" s="309">
        <f>VLOOKUP(D72,[3]Revenue_59!$A$4:$C$85,3,FALSE)</f>
        <v>1108.1299999999999</v>
      </c>
      <c r="AR72" s="309">
        <f>VLOOKUP(D72,[3]Revenue_59!$A$4:$F$86,6,FALSE)</f>
        <v>201.03999999999996</v>
      </c>
      <c r="AS72" s="309">
        <f t="shared" si="16"/>
        <v>264.51000442710637</v>
      </c>
      <c r="AT72" s="309">
        <f t="shared" si="17"/>
        <v>1372.6400044271063</v>
      </c>
      <c r="AU72" s="310">
        <f>VLOOKUP(D72,[3]Revenue_59!$A$4:$L$86,9,FALSE)</f>
        <v>1055.0700000000002</v>
      </c>
      <c r="AV72" s="310">
        <f>VLOOKUP(D72,[3]Revenue_59!$A$4:$L$86,12,FALSE)</f>
        <v>90.72999999999999</v>
      </c>
      <c r="AW72" s="310">
        <f t="shared" si="18"/>
        <v>129.34429262637852</v>
      </c>
      <c r="AX72" s="310">
        <f t="shared" si="19"/>
        <v>1184.4142926263787</v>
      </c>
      <c r="AY72" s="309">
        <f>VLOOKUP(D72,[3]Revenue_59!$A$4:$R$86,15,FALSE)</f>
        <v>1005.31</v>
      </c>
      <c r="AZ72" s="309">
        <f>VLOOKUP(D72,[3]Revenue_59!$A$4:$R$86,18,FALSE)</f>
        <v>106.35000000000002</v>
      </c>
      <c r="BA72" s="309">
        <f t="shared" si="20"/>
        <v>187.20339672269765</v>
      </c>
      <c r="BB72" s="309">
        <f t="shared" si="21"/>
        <v>1192.5133967226975</v>
      </c>
      <c r="BC72" s="368">
        <f t="shared" si="22"/>
        <v>4958.4252671729955</v>
      </c>
      <c r="BD72" s="369">
        <f t="shared" si="23"/>
        <v>9.1766191486732005</v>
      </c>
      <c r="BE72" s="370">
        <f>VLOOKUP(D72,[3]Revenue_59!$A$4:$X$85,21,FALSE)</f>
        <v>1212.6599999999999</v>
      </c>
      <c r="BF72" s="370">
        <f>VLOOKUP(D72,[3]Revenue_59!$A$4:$X$85,24,FALSE)</f>
        <v>135.61999999999998</v>
      </c>
      <c r="BG72" s="371">
        <f t="shared" si="24"/>
        <v>160.21927858733039</v>
      </c>
      <c r="BH72" s="370">
        <f t="shared" si="25"/>
        <v>1372.8792785873302</v>
      </c>
      <c r="BI72" s="372">
        <f>VLOOKUP(D72,[3]Revenue_59!$A$4:$F$86,2,FALSE)</f>
        <v>1210.07</v>
      </c>
      <c r="BJ72" s="372">
        <f>VLOOKUP(D72,[3]Revenue_59!$A$4:$F$86,5,FALSE)</f>
        <v>207.14</v>
      </c>
      <c r="BK72" s="373">
        <f t="shared" si="26"/>
        <v>257.81538680968021</v>
      </c>
      <c r="BL72" s="372">
        <f t="shared" si="27"/>
        <v>1467.8853868096801</v>
      </c>
      <c r="BM72" s="370">
        <f>VLOOKUP(D72,[3]Revenue_59!$A$4:$K$85,8,FALSE)</f>
        <v>1274.6300000000001</v>
      </c>
      <c r="BN72" s="370">
        <f>VLOOKUP(D72,[3]Revenue_59!$A$4:$K$85,11,FALSE)</f>
        <v>108.11</v>
      </c>
      <c r="BO72" s="371">
        <f t="shared" si="28"/>
        <v>138.05422709768777</v>
      </c>
      <c r="BP72" s="370">
        <f t="shared" si="29"/>
        <v>1412.6842270976879</v>
      </c>
      <c r="BQ72" s="372">
        <f>VLOOKUP(D72,[3]Revenue_59!$A$4:$Q$85,14,FALSE)</f>
        <v>1179.9599999999998</v>
      </c>
      <c r="BR72" s="372">
        <f>VLOOKUP(D72,[3]Revenue_59!$A$4:$Q$85,17,FALSE)</f>
        <v>116.94999999999999</v>
      </c>
      <c r="BS72" s="373">
        <f t="shared" si="30"/>
        <v>192.02796688730331</v>
      </c>
      <c r="BT72" s="372">
        <f t="shared" si="31"/>
        <v>1371.9879668873032</v>
      </c>
      <c r="BU72" s="316">
        <f t="shared" si="32"/>
        <v>5625.4368593820018</v>
      </c>
      <c r="BV72" s="317">
        <f t="shared" si="33"/>
        <v>13.452085213927148</v>
      </c>
      <c r="BW72" s="374">
        <f>VLOOKUP(D72,[4]รายได้ผู้เยียมเยือนชาวไทย!$C$6:$G$82,3,FALSE)</f>
        <v>1498.0200000000002</v>
      </c>
      <c r="BX72" s="374">
        <f>VLOOKUP(D72,[4]รายได้ผู้เยียมเยือนชาวต่างชาติ!$C$6:$G$82,3,FALSE)</f>
        <v>174.1</v>
      </c>
      <c r="BY72" s="375">
        <f t="shared" si="34"/>
        <v>192.08976022536291</v>
      </c>
      <c r="BZ72" s="374">
        <f t="shared" si="35"/>
        <v>1690.1097602253631</v>
      </c>
      <c r="CA72" s="376">
        <f>VLOOKUP(D72,[4]รายได้ผู้เยียมเยือนชาวไทย!$C$6:$N$82,6,FALSE)</f>
        <v>426.33</v>
      </c>
      <c r="CB72" s="376">
        <f>VLOOKUP(D72,[4]รายได้ผู้เยียมเยือนชาวต่างชาติ!$C$6:$N$82,6,FALSE)</f>
        <v>82.97</v>
      </c>
      <c r="CC72" s="377">
        <f t="shared" si="36"/>
        <v>117.09025151236817</v>
      </c>
      <c r="CD72" s="376">
        <f t="shared" si="37"/>
        <v>543.42025151236817</v>
      </c>
      <c r="CE72" s="374">
        <f>VLOOKUP(D72,[4]รายได้ผู้เยียมเยือนชาวไทย!$C$6:$N$82,7,FALSE)</f>
        <v>433.34</v>
      </c>
      <c r="CF72" s="374">
        <f>VLOOKUP(D72,[4]รายได้ผู้เยียมเยือนชาวต่างชาติ!$C$6:$N$82,7,FALSE)</f>
        <v>72.56</v>
      </c>
      <c r="CG72" s="375">
        <f t="shared" si="38"/>
        <v>104.27662536332261</v>
      </c>
      <c r="CH72" s="374">
        <f t="shared" si="39"/>
        <v>537.61662536332256</v>
      </c>
      <c r="CI72" s="376">
        <f>VLOOKUP(D72,[4]รายได้ผู้เยียมเยือนชาวไทย!$C$6:$N$82,8,FALSE)</f>
        <v>428.79</v>
      </c>
      <c r="CJ72" s="376">
        <f>VLOOKUP(D72,[4]รายได้ผู้เยียมเยือนชาวต่างชาติ!$C$6:$N$82,8,FALSE)</f>
        <v>66.23</v>
      </c>
      <c r="CK72" s="377">
        <f t="shared" si="40"/>
        <v>85.419620356344652</v>
      </c>
      <c r="CL72" s="376">
        <f t="shared" si="41"/>
        <v>514.20962035634466</v>
      </c>
      <c r="CM72" s="374">
        <f>VLOOKUP(D72,[4]รายได้ผู้เยียมเยือนชาวไทย!$C$6:$N$82,9,FALSE)</f>
        <v>494.73</v>
      </c>
      <c r="CN72" s="374">
        <f>VLOOKUP(D72,[4]รายได้ผู้เยียมเยือนชาวต่างชาติ!$C$6:$N$82,9,FALSE)</f>
        <v>32</v>
      </c>
      <c r="CO72" s="375">
        <f t="shared" si="42"/>
        <v>36.642317016933184</v>
      </c>
      <c r="CP72" s="374">
        <f t="shared" si="43"/>
        <v>531.37231701693315</v>
      </c>
      <c r="CQ72" s="376">
        <f>VLOOKUP(D72,[4]รายได้ผู้เยียมเยือนชาวไทย!$C$6:$N$82,10,FALSE)</f>
        <v>439.46</v>
      </c>
      <c r="CR72" s="376">
        <f>VLOOKUP(D72,[4]รายได้ผู้เยียมเยือนชาวต่างชาติ!$C$6:$N$82,10,FALSE)</f>
        <v>41.53</v>
      </c>
      <c r="CS72" s="377">
        <f t="shared" si="44"/>
        <v>49.011174488978092</v>
      </c>
      <c r="CT72" s="376">
        <f t="shared" si="45"/>
        <v>488.47117448897808</v>
      </c>
      <c r="CU72" s="374">
        <f>VLOOKUP(D72,[4]รายได้ผู้เยียมเยือนชาวไทย!$C$6:$N$82,11,FALSE)</f>
        <v>448.72</v>
      </c>
      <c r="CV72" s="374">
        <f>VLOOKUP(D72,[4]รายได้ผู้เยียมเยือนชาวต่างชาติ!$C$6:$N$82,11,FALSE)</f>
        <v>42.91</v>
      </c>
      <c r="CW72" s="375">
        <f t="shared" si="46"/>
        <v>51.970499824683834</v>
      </c>
      <c r="CX72" s="374">
        <f t="shared" si="47"/>
        <v>500.69049982468385</v>
      </c>
      <c r="CY72" s="376">
        <f>VLOOKUP(D72,[4]รายได้ผู้เยียมเยือนชาวไทย!$C$6:$N$82,12,FALSE)</f>
        <v>436.79</v>
      </c>
      <c r="CZ72" s="376">
        <f>VLOOKUP(D72,[4]รายได้ผู้เยียมเยือนชาวต่างชาติ!$C$6:$N$82,12,FALSE)</f>
        <v>44.32</v>
      </c>
      <c r="DA72" s="377">
        <f t="shared" si="48"/>
        <v>69.674122423248022</v>
      </c>
      <c r="DB72" s="376">
        <f t="shared" si="49"/>
        <v>506.46412242324806</v>
      </c>
      <c r="DC72" s="374">
        <f>VLOOKUP(D72,รายได้ที่เกิดขึ้นในจังหวัด!D72:CI148,83,FALSE)</f>
        <v>413</v>
      </c>
      <c r="DD72" s="374">
        <f>VLOOKUP(D72,รายได้ที่เกิดขึ้นในจังหวัด!D72:CI148,84,FALSE)</f>
        <v>40.130000000000003</v>
      </c>
      <c r="DE72" s="375">
        <f t="shared" si="50"/>
        <v>65.457289284331338</v>
      </c>
      <c r="DF72" s="374">
        <f t="shared" si="51"/>
        <v>478.45728928433135</v>
      </c>
      <c r="DG72" s="376">
        <f>VLOOKUP(D72,รายได้ที่เกิดขึ้นในจังหวัด!D72:CL148,86,FALSE)</f>
        <v>407.38</v>
      </c>
      <c r="DH72" s="376">
        <f>VLOOKUP(D72,รายได้ที่เกิดขึ้นในจังหวัด!D72:CL148,87,FALSE)</f>
        <v>42.68</v>
      </c>
      <c r="DI72" s="377">
        <f t="shared" si="52"/>
        <v>61.544709883881374</v>
      </c>
      <c r="DJ72" s="376">
        <f t="shared" si="53"/>
        <v>468.92470988388135</v>
      </c>
      <c r="DK72" s="378">
        <f t="shared" si="54"/>
        <v>6259.7363703794545</v>
      </c>
      <c r="DL72" s="379">
        <f t="shared" si="55"/>
        <v>11.275560047209124</v>
      </c>
    </row>
    <row r="73" spans="1:116" ht="41.1" customHeight="1">
      <c r="A73" s="300">
        <v>63</v>
      </c>
      <c r="B73" s="300" t="s">
        <v>181</v>
      </c>
      <c r="C73" s="322" t="s">
        <v>182</v>
      </c>
      <c r="D73" s="303" t="str">
        <f t="shared" si="4"/>
        <v>สระบุรี</v>
      </c>
      <c r="E73" s="264" t="s">
        <v>110</v>
      </c>
      <c r="F73" s="304">
        <v>5331.66</v>
      </c>
      <c r="G73" s="304">
        <v>5566.9526593687879</v>
      </c>
      <c r="H73" s="304">
        <v>5548.6693248785004</v>
      </c>
      <c r="I73" s="305">
        <v>5843.1110196823302</v>
      </c>
      <c r="J73" s="306">
        <f t="shared" si="57"/>
        <v>4.4131219801860584E-2</v>
      </c>
      <c r="K73" s="306">
        <f t="shared" si="57"/>
        <v>-3.2842626134996595E-3</v>
      </c>
      <c r="L73" s="306">
        <f t="shared" si="57"/>
        <v>5.3065280622084487E-2</v>
      </c>
      <c r="M73" s="307">
        <f t="shared" si="1"/>
        <v>3.1304079270148472E-2</v>
      </c>
      <c r="N73" s="306">
        <f t="shared" si="2"/>
        <v>3.1304079270148472E-2</v>
      </c>
      <c r="O73" s="305">
        <v>0</v>
      </c>
      <c r="P73" s="306">
        <v>1.4999999999999999E-2</v>
      </c>
      <c r="Q73" s="305">
        <v>0</v>
      </c>
      <c r="R73" s="305">
        <v>0</v>
      </c>
      <c r="S73" s="305"/>
      <c r="T73" s="306">
        <f t="shared" si="3"/>
        <v>4.6304079270148471E-2</v>
      </c>
      <c r="U73" s="366">
        <f>รายได้ที่เกิดขึ้นในจังหวัด!U73</f>
        <v>2398.9899999999998</v>
      </c>
      <c r="V73" s="366">
        <f>รายได้ที่เกิดขึ้นในจังหวัด!V73</f>
        <v>111.6</v>
      </c>
      <c r="W73" s="366">
        <f t="shared" si="5"/>
        <v>137.94585357567996</v>
      </c>
      <c r="X73" s="366">
        <f t="shared" si="6"/>
        <v>2536.9358535756796</v>
      </c>
      <c r="Y73" s="366">
        <f>รายได้ที่เกิดขึ้นในจังหวัด!X73</f>
        <v>772.27</v>
      </c>
      <c r="Z73" s="366">
        <f>รายได้ที่เกิดขึ้นในจังหวัด!Y73</f>
        <v>26.76</v>
      </c>
      <c r="AA73" s="366">
        <f t="shared" si="7"/>
        <v>32.369542976147194</v>
      </c>
      <c r="AB73" s="366">
        <f t="shared" si="8"/>
        <v>804.63954297614714</v>
      </c>
      <c r="AC73" s="366">
        <f>รายได้ที่เกิดขึ้นในจังหวัด!AA73</f>
        <v>1079.31</v>
      </c>
      <c r="AD73" s="366">
        <f>รายได้ที่เกิดขึ้นในจังหวัด!AB73</f>
        <v>15.25</v>
      </c>
      <c r="AE73" s="366">
        <f t="shared" si="9"/>
        <v>17.921364553193243</v>
      </c>
      <c r="AF73" s="366">
        <f t="shared" si="10"/>
        <v>1097.2313645531931</v>
      </c>
      <c r="AG73" s="366">
        <f>รายได้ที่เกิดขึ้นในจังหวัด!AD73</f>
        <v>1000.5899999999999</v>
      </c>
      <c r="AH73" s="366">
        <f>รายได้ที่เกิดขึ้นในจังหวัด!AE73</f>
        <v>26.97</v>
      </c>
      <c r="AI73" s="366">
        <f t="shared" si="11"/>
        <v>44.630858329989593</v>
      </c>
      <c r="AJ73" s="366">
        <f t="shared" si="12"/>
        <v>1045.2208583299896</v>
      </c>
      <c r="AK73" s="366">
        <f t="shared" si="13"/>
        <v>5484.0276194350099</v>
      </c>
      <c r="AL73" s="367"/>
      <c r="AM73" s="310">
        <f>VLOOKUP(D73,[2]รายได้!$B$6:$Y$83,21,FALSE)</f>
        <v>2182.9999999999995</v>
      </c>
      <c r="AN73" s="310">
        <f>VLOOKUP(D73,[2]รายได้!$B$6:$Y$83,24,FALSE)</f>
        <v>99.210000000000008</v>
      </c>
      <c r="AO73" s="310">
        <f t="shared" si="14"/>
        <v>125.18387615100421</v>
      </c>
      <c r="AP73" s="310">
        <f t="shared" si="15"/>
        <v>2308.1838761510039</v>
      </c>
      <c r="AQ73" s="309">
        <f>VLOOKUP(D73,[3]Revenue_59!$A$4:$C$85,3,FALSE)</f>
        <v>792.24</v>
      </c>
      <c r="AR73" s="309">
        <f>VLOOKUP(D73,[3]Revenue_59!$A$4:$F$86,6,FALSE)</f>
        <v>27.07</v>
      </c>
      <c r="AS73" s="309">
        <f t="shared" si="16"/>
        <v>35.616224730609687</v>
      </c>
      <c r="AT73" s="309">
        <f t="shared" si="17"/>
        <v>827.85622473060971</v>
      </c>
      <c r="AU73" s="310">
        <f>VLOOKUP(D73,[3]Revenue_59!$A$4:$L$86,9,FALSE)</f>
        <v>1172.6700000000003</v>
      </c>
      <c r="AV73" s="310">
        <f>VLOOKUP(D73,[3]Revenue_59!$A$4:$L$86,12,FALSE)</f>
        <v>16.32</v>
      </c>
      <c r="AW73" s="310">
        <f t="shared" si="18"/>
        <v>23.26572088242585</v>
      </c>
      <c r="AX73" s="310">
        <f t="shared" si="19"/>
        <v>1195.935720882426</v>
      </c>
      <c r="AY73" s="309">
        <f>VLOOKUP(D73,[3]Revenue_59!$A$4:$R$86,15,FALSE)</f>
        <v>1156.0200000000002</v>
      </c>
      <c r="AZ73" s="309">
        <f>VLOOKUP(D73,[3]Revenue_59!$A$4:$R$86,18,FALSE)</f>
        <v>30.490000000000002</v>
      </c>
      <c r="BA73" s="309">
        <f t="shared" si="20"/>
        <v>53.670254500000475</v>
      </c>
      <c r="BB73" s="309">
        <f t="shared" si="21"/>
        <v>1209.6902545000007</v>
      </c>
      <c r="BC73" s="368">
        <f t="shared" si="22"/>
        <v>5541.6660762640404</v>
      </c>
      <c r="BD73" s="369">
        <f t="shared" si="23"/>
        <v>1.051024189315966</v>
      </c>
      <c r="BE73" s="370">
        <f>VLOOKUP(D73,[3]Revenue_59!$A$4:$X$85,21,FALSE)</f>
        <v>2262.94</v>
      </c>
      <c r="BF73" s="370">
        <f>VLOOKUP(D73,[3]Revenue_59!$A$4:$X$85,24,FALSE)</f>
        <v>101.11</v>
      </c>
      <c r="BG73" s="371">
        <f t="shared" si="24"/>
        <v>119.4497217074545</v>
      </c>
      <c r="BH73" s="370">
        <f t="shared" si="25"/>
        <v>2382.3897217074546</v>
      </c>
      <c r="BI73" s="372">
        <f>VLOOKUP(D73,[3]Revenue_59!$A$4:$F$86,2,FALSE)</f>
        <v>838.7399999999999</v>
      </c>
      <c r="BJ73" s="372">
        <f>VLOOKUP(D73,[3]Revenue_59!$A$4:$F$86,5,FALSE)</f>
        <v>28.220000000000002</v>
      </c>
      <c r="BK73" s="373">
        <f t="shared" si="26"/>
        <v>35.123830335855835</v>
      </c>
      <c r="BL73" s="372">
        <f t="shared" si="27"/>
        <v>873.86383033585571</v>
      </c>
      <c r="BM73" s="370">
        <f>VLOOKUP(D73,[3]Revenue_59!$A$4:$K$85,8,FALSE)</f>
        <v>1245.43</v>
      </c>
      <c r="BN73" s="370">
        <f>VLOOKUP(D73,[3]Revenue_59!$A$4:$K$85,11,FALSE)</f>
        <v>17.2</v>
      </c>
      <c r="BO73" s="371">
        <f t="shared" si="28"/>
        <v>21.964043160486817</v>
      </c>
      <c r="BP73" s="370">
        <f t="shared" si="29"/>
        <v>1267.3940431604869</v>
      </c>
      <c r="BQ73" s="372">
        <f>VLOOKUP(D73,[3]Revenue_59!$A$4:$Q$85,14,FALSE)</f>
        <v>1309.1299999999999</v>
      </c>
      <c r="BR73" s="372">
        <f>VLOOKUP(D73,[3]Revenue_59!$A$4:$Q$85,17,FALSE)</f>
        <v>33.089999999999996</v>
      </c>
      <c r="BS73" s="373">
        <f t="shared" si="30"/>
        <v>54.332667159477261</v>
      </c>
      <c r="BT73" s="372">
        <f t="shared" si="31"/>
        <v>1363.4626671594772</v>
      </c>
      <c r="BU73" s="316">
        <f t="shared" si="32"/>
        <v>5887.1102623632742</v>
      </c>
      <c r="BV73" s="317">
        <f t="shared" si="33"/>
        <v>6.2335799621495376</v>
      </c>
      <c r="BW73" s="374">
        <f>VLOOKUP(D73,[4]รายได้ผู้เยียมเยือนชาวไทย!$C$6:$G$82,3,FALSE)</f>
        <v>2435.6299999999997</v>
      </c>
      <c r="BX73" s="374">
        <f>VLOOKUP(D73,[4]รายได้ผู้เยียมเยือนชาวต่างชาติ!$C$6:$G$82,3,FALSE)</f>
        <v>103.03999999999999</v>
      </c>
      <c r="BY73" s="375">
        <f t="shared" si="34"/>
        <v>113.68712747628601</v>
      </c>
      <c r="BZ73" s="374">
        <f t="shared" si="35"/>
        <v>2549.3171274762858</v>
      </c>
      <c r="CA73" s="376">
        <f>VLOOKUP(D73,[4]รายได้ผู้เยียมเยือนชาวไทย!$C$6:$N$82,6,FALSE)</f>
        <v>322.67</v>
      </c>
      <c r="CB73" s="376">
        <f>VLOOKUP(D73,[4]รายได้ผู้เยียมเยือนชาวต่างชาติ!$C$6:$N$82,6,FALSE)</f>
        <v>10.84</v>
      </c>
      <c r="CC73" s="377">
        <f t="shared" si="36"/>
        <v>15.297798317392685</v>
      </c>
      <c r="CD73" s="376">
        <f t="shared" si="37"/>
        <v>337.96779831739269</v>
      </c>
      <c r="CE73" s="374">
        <f>VLOOKUP(D73,[4]รายได้ผู้เยียมเยือนชาวไทย!$C$6:$N$82,7,FALSE)</f>
        <v>297.83</v>
      </c>
      <c r="CF73" s="374">
        <f>VLOOKUP(D73,[4]รายได้ผู้เยียมเยือนชาวต่างชาติ!$C$6:$N$82,7,FALSE)</f>
        <v>10.41</v>
      </c>
      <c r="CG73" s="375">
        <f t="shared" si="38"/>
        <v>14.960304162516376</v>
      </c>
      <c r="CH73" s="374">
        <f t="shared" si="39"/>
        <v>312.79030416251635</v>
      </c>
      <c r="CI73" s="376">
        <f>VLOOKUP(D73,[4]รายได้ผู้เยียมเยือนชาวไทย!$C$6:$N$82,8,FALSE)</f>
        <v>281.75</v>
      </c>
      <c r="CJ73" s="376">
        <f>VLOOKUP(D73,[4]รายได้ผู้เยียมเยือนชาวต่างชาติ!$C$6:$N$82,8,FALSE)</f>
        <v>9.32</v>
      </c>
      <c r="CK73" s="377">
        <f t="shared" si="40"/>
        <v>12.020396523042912</v>
      </c>
      <c r="CL73" s="376">
        <f t="shared" si="41"/>
        <v>293.7703965230429</v>
      </c>
      <c r="CM73" s="374">
        <f>VLOOKUP(D73,[4]รายได้ผู้เยียมเยือนชาวไทย!$C$6:$N$82,9,FALSE)</f>
        <v>459.59</v>
      </c>
      <c r="CN73" s="374">
        <f>VLOOKUP(D73,[4]รายได้ผู้เยียมเยือนชาวต่างชาติ!$C$6:$N$82,9,FALSE)</f>
        <v>6.86</v>
      </c>
      <c r="CO73" s="375">
        <f t="shared" si="42"/>
        <v>7.8551967105050515</v>
      </c>
      <c r="CP73" s="374">
        <f t="shared" si="43"/>
        <v>467.445196710505</v>
      </c>
      <c r="CQ73" s="376">
        <f>VLOOKUP(D73,[4]รายได้ผู้เยียมเยือนชาวไทย!$C$6:$N$82,10,FALSE)</f>
        <v>427.6</v>
      </c>
      <c r="CR73" s="376">
        <f>VLOOKUP(D73,[4]รายได้ผู้เยียมเยือนชาวต่างชาติ!$C$6:$N$82,10,FALSE)</f>
        <v>5.89</v>
      </c>
      <c r="CS73" s="377">
        <f t="shared" si="44"/>
        <v>6.951018967976907</v>
      </c>
      <c r="CT73" s="376">
        <f t="shared" si="45"/>
        <v>434.55101896797692</v>
      </c>
      <c r="CU73" s="374">
        <f>VLOOKUP(D73,[4]รายได้ผู้เยียมเยือนชาวไทย!$C$6:$N$82,11,FALSE)</f>
        <v>443.91</v>
      </c>
      <c r="CV73" s="374">
        <f>VLOOKUP(D73,[4]รายได้ผู้เยียมเยือนชาวต่างชาติ!$C$6:$N$82,11,FALSE)</f>
        <v>5.93</v>
      </c>
      <c r="CW73" s="375">
        <f t="shared" si="46"/>
        <v>7.1821268692699869</v>
      </c>
      <c r="CX73" s="374">
        <f t="shared" si="47"/>
        <v>451.09212686927003</v>
      </c>
      <c r="CY73" s="376">
        <f>VLOOKUP(D73,[4]รายได้ผู้เยียมเยือนชาวไทย!$C$6:$N$82,12,FALSE)</f>
        <v>475.46</v>
      </c>
      <c r="CZ73" s="376">
        <f>VLOOKUP(D73,[4]รายได้ผู้เยียมเยือนชาวต่างชาติ!$C$6:$N$82,12,FALSE)</f>
        <v>11.71</v>
      </c>
      <c r="DA73" s="377">
        <f t="shared" si="48"/>
        <v>18.408934421846443</v>
      </c>
      <c r="DB73" s="376">
        <f t="shared" si="49"/>
        <v>493.8689344218464</v>
      </c>
      <c r="DC73" s="374">
        <f>VLOOKUP(D73,รายได้ที่เกิดขึ้นในจังหวัด!D73:CI149,83,FALSE)</f>
        <v>476.19</v>
      </c>
      <c r="DD73" s="374">
        <f>VLOOKUP(D73,รายได้ที่เกิดขึ้นในจังหวัด!D73:CI149,84,FALSE)</f>
        <v>11.63</v>
      </c>
      <c r="DE73" s="375">
        <f t="shared" si="50"/>
        <v>18.970054183323533</v>
      </c>
      <c r="DF73" s="374">
        <f t="shared" si="51"/>
        <v>495.16005418332355</v>
      </c>
      <c r="DG73" s="376">
        <f>VLOOKUP(D73,รายได้ที่เกิดขึ้นในจังหวัด!D73:CL149,86,FALSE)</f>
        <v>440.66</v>
      </c>
      <c r="DH73" s="376">
        <f>VLOOKUP(D73,รายได้ที่เกิดขึ้นในจังหวัด!D73:CL149,87,FALSE)</f>
        <v>11.05</v>
      </c>
      <c r="DI73" s="377">
        <f t="shared" si="52"/>
        <v>15.934138805456636</v>
      </c>
      <c r="DJ73" s="376">
        <f t="shared" si="53"/>
        <v>456.59413880545668</v>
      </c>
      <c r="DK73" s="378">
        <f t="shared" si="54"/>
        <v>6292.5570964376166</v>
      </c>
      <c r="DL73" s="379">
        <f t="shared" si="55"/>
        <v>6.887026333894128</v>
      </c>
    </row>
    <row r="74" spans="1:116" ht="41.1" customHeight="1">
      <c r="A74" s="300">
        <v>64</v>
      </c>
      <c r="B74" s="300" t="s">
        <v>183</v>
      </c>
      <c r="C74" s="322" t="s">
        <v>184</v>
      </c>
      <c r="D74" s="303" t="str">
        <f t="shared" si="4"/>
        <v>สิงห์บุรี</v>
      </c>
      <c r="E74" s="264" t="s">
        <v>82</v>
      </c>
      <c r="F74" s="304">
        <v>573.05000000000007</v>
      </c>
      <c r="G74" s="304">
        <v>670.41707471856307</v>
      </c>
      <c r="H74" s="304">
        <v>652.50330877319823</v>
      </c>
      <c r="I74" s="305">
        <v>712.8213085671938</v>
      </c>
      <c r="J74" s="306">
        <f t="shared" si="57"/>
        <v>0.16991026039361834</v>
      </c>
      <c r="K74" s="306">
        <f t="shared" si="57"/>
        <v>-2.6720330702920913E-2</v>
      </c>
      <c r="L74" s="306">
        <f t="shared" si="57"/>
        <v>9.2440910234466461E-2</v>
      </c>
      <c r="M74" s="307">
        <f t="shared" ref="M74:M86" si="58">AVERAGE(J74:L74)</f>
        <v>7.8543613308387966E-2</v>
      </c>
      <c r="N74" s="306">
        <f t="shared" ref="N74:N86" si="59">IF(M74&lt;0,0,IF(M74&lt;0.1,M74,IF(M74&gt;=0.1,0.1)))</f>
        <v>7.8543613308387966E-2</v>
      </c>
      <c r="O74" s="305">
        <v>0</v>
      </c>
      <c r="P74" s="305">
        <v>0</v>
      </c>
      <c r="Q74" s="305">
        <v>0</v>
      </c>
      <c r="R74" s="305">
        <v>0</v>
      </c>
      <c r="S74" s="305"/>
      <c r="T74" s="306">
        <f t="shared" ref="T74:T86" si="60">SUM(N74:R74)-S74</f>
        <v>7.8543613308387966E-2</v>
      </c>
      <c r="U74" s="366">
        <f>รายได้ที่เกิดขึ้นในจังหวัด!U74</f>
        <v>148.60999999999999</v>
      </c>
      <c r="V74" s="366">
        <f>รายได้ที่เกิดขึ้นในจังหวัด!V74</f>
        <v>0.76</v>
      </c>
      <c r="W74" s="366">
        <f t="shared" si="5"/>
        <v>0.93941620714620766</v>
      </c>
      <c r="X74" s="366">
        <f t="shared" si="6"/>
        <v>149.54941620714618</v>
      </c>
      <c r="Y74" s="366">
        <f>รายได้ที่เกิดขึ้นในจังหวัด!X74</f>
        <v>160.78</v>
      </c>
      <c r="Z74" s="366">
        <f>รายได้ที่เกิดขึ้นในจังหวัด!Y74</f>
        <v>0.6100000000000001</v>
      </c>
      <c r="AA74" s="366">
        <f t="shared" si="7"/>
        <v>0.73787074796150176</v>
      </c>
      <c r="AB74" s="366">
        <f t="shared" si="8"/>
        <v>161.5178707479615</v>
      </c>
      <c r="AC74" s="366">
        <f>รายได้ที่เกิดขึ้นในจังหวัด!AA74</f>
        <v>176.54</v>
      </c>
      <c r="AD74" s="366">
        <f>รายได้ที่เกิดขึ้นในจังหวัด!AB74</f>
        <v>1.19</v>
      </c>
      <c r="AE74" s="366">
        <f t="shared" si="9"/>
        <v>1.3984540208721286</v>
      </c>
      <c r="AF74" s="366">
        <f t="shared" si="10"/>
        <v>177.93845402087211</v>
      </c>
      <c r="AG74" s="366">
        <f>รายได้ที่เกิดขึ้นในจังหวัด!AD74</f>
        <v>127.16000000000001</v>
      </c>
      <c r="AH74" s="366">
        <f>รายได้ที่เกิดขึ้นในจังหวัด!AE74</f>
        <v>0.95</v>
      </c>
      <c r="AI74" s="366">
        <f t="shared" si="11"/>
        <v>1.5720917839632964</v>
      </c>
      <c r="AJ74" s="366">
        <f t="shared" si="12"/>
        <v>128.73209178396331</v>
      </c>
      <c r="AK74" s="366">
        <f t="shared" si="13"/>
        <v>617.7378327599431</v>
      </c>
      <c r="AL74" s="367"/>
      <c r="AM74" s="310">
        <f>VLOOKUP(D74,[2]รายได้!$B$6:$Y$83,21,FALSE)</f>
        <v>157.66000000000003</v>
      </c>
      <c r="AN74" s="310">
        <f>VLOOKUP(D74,[2]รายได้!$B$6:$Y$83,24,FALSE)</f>
        <v>0.78</v>
      </c>
      <c r="AO74" s="310">
        <f t="shared" si="14"/>
        <v>0.98420948894046245</v>
      </c>
      <c r="AP74" s="310">
        <f t="shared" si="15"/>
        <v>158.64420948894048</v>
      </c>
      <c r="AQ74" s="309">
        <f>VLOOKUP(D74,[3]Revenue_59!$A$4:$C$85,3,FALSE)</f>
        <v>165.73</v>
      </c>
      <c r="AR74" s="309">
        <f>VLOOKUP(D74,[3]Revenue_59!$A$4:$F$86,6,FALSE)</f>
        <v>0.62000000000000011</v>
      </c>
      <c r="AS74" s="309">
        <f t="shared" si="16"/>
        <v>0.81573917003982299</v>
      </c>
      <c r="AT74" s="309">
        <f t="shared" si="17"/>
        <v>166.54573917003981</v>
      </c>
      <c r="AU74" s="310">
        <f>VLOOKUP(D74,[3]Revenue_59!$A$4:$L$86,9,FALSE)</f>
        <v>189.68</v>
      </c>
      <c r="AV74" s="310">
        <f>VLOOKUP(D74,[3]Revenue_59!$A$4:$L$86,12,FALSE)</f>
        <v>1.2699999999999998</v>
      </c>
      <c r="AW74" s="310">
        <f t="shared" si="18"/>
        <v>1.8105064657279917</v>
      </c>
      <c r="AX74" s="310">
        <f t="shared" si="19"/>
        <v>191.490506465728</v>
      </c>
      <c r="AY74" s="309">
        <f>VLOOKUP(D74,[3]Revenue_59!$A$4:$R$86,15,FALSE)</f>
        <v>134.23000000000002</v>
      </c>
      <c r="AZ74" s="309">
        <f>VLOOKUP(D74,[3]Revenue_59!$A$4:$R$86,18,FALSE)</f>
        <v>1.01</v>
      </c>
      <c r="BA74" s="309">
        <f t="shared" si="20"/>
        <v>1.7778601851426852</v>
      </c>
      <c r="BB74" s="309">
        <f t="shared" si="21"/>
        <v>136.0078601851427</v>
      </c>
      <c r="BC74" s="368">
        <f t="shared" si="22"/>
        <v>652.68831530985096</v>
      </c>
      <c r="BD74" s="369">
        <f t="shared" si="23"/>
        <v>5.6578180413129795</v>
      </c>
      <c r="BE74" s="370">
        <f>VLOOKUP(D74,[3]Revenue_59!$A$4:$X$85,21,FALSE)</f>
        <v>191.32</v>
      </c>
      <c r="BF74" s="370">
        <f>VLOOKUP(D74,[3]Revenue_59!$A$4:$X$85,24,FALSE)</f>
        <v>0.85000000000000009</v>
      </c>
      <c r="BG74" s="371">
        <f t="shared" si="24"/>
        <v>1.0041762778294563</v>
      </c>
      <c r="BH74" s="370">
        <f t="shared" si="25"/>
        <v>192.32417627782945</v>
      </c>
      <c r="BI74" s="372">
        <f>VLOOKUP(D74,[3]Revenue_59!$A$4:$F$86,2,FALSE)</f>
        <v>173.03</v>
      </c>
      <c r="BJ74" s="372">
        <f>VLOOKUP(D74,[3]Revenue_59!$A$4:$F$86,5,FALSE)</f>
        <v>0.65</v>
      </c>
      <c r="BK74" s="373">
        <f t="shared" si="26"/>
        <v>0.8090180623070975</v>
      </c>
      <c r="BL74" s="372">
        <f t="shared" si="27"/>
        <v>173.8390180623071</v>
      </c>
      <c r="BM74" s="370">
        <f>VLOOKUP(D74,[3]Revenue_59!$A$4:$K$85,8,FALSE)</f>
        <v>202.28</v>
      </c>
      <c r="BN74" s="370">
        <f>VLOOKUP(D74,[3]Revenue_59!$A$4:$K$85,11,FALSE)</f>
        <v>1.3199999999999998</v>
      </c>
      <c r="BO74" s="371">
        <f t="shared" si="28"/>
        <v>1.6856126146420114</v>
      </c>
      <c r="BP74" s="370">
        <f t="shared" si="29"/>
        <v>203.96561261464203</v>
      </c>
      <c r="BQ74" s="372">
        <f>VLOOKUP(D74,[3]Revenue_59!$A$4:$Q$85,14,FALSE)</f>
        <v>149.89000000000001</v>
      </c>
      <c r="BR74" s="372">
        <f>VLOOKUP(D74,[3]Revenue_59!$A$4:$Q$85,17,FALSE)</f>
        <v>1.1000000000000001</v>
      </c>
      <c r="BS74" s="373">
        <f t="shared" si="30"/>
        <v>1.8061630062080689</v>
      </c>
      <c r="BT74" s="372">
        <f t="shared" si="31"/>
        <v>151.69616300620808</v>
      </c>
      <c r="BU74" s="316">
        <f t="shared" si="32"/>
        <v>721.82496996098666</v>
      </c>
      <c r="BV74" s="317">
        <f t="shared" si="33"/>
        <v>10.59259879936941</v>
      </c>
      <c r="BW74" s="374">
        <f>VLOOKUP(D74,[4]รายได้ผู้เยียมเยือนชาวไทย!$C$6:$G$82,3,FALSE)</f>
        <v>205.52999999999997</v>
      </c>
      <c r="BX74" s="374">
        <f>VLOOKUP(D74,[4]รายได้ผู้เยียมเยือนชาวต่างชาติ!$C$6:$G$82,3,FALSE)</f>
        <v>0.92999999999999994</v>
      </c>
      <c r="BY74" s="375">
        <f t="shared" si="34"/>
        <v>1.0260969385961374</v>
      </c>
      <c r="BZ74" s="374">
        <f t="shared" si="35"/>
        <v>206.55609693859611</v>
      </c>
      <c r="CA74" s="376">
        <f>VLOOKUP(D74,[4]รายได้ผู้เยียมเยือนชาวไทย!$C$6:$N$82,6,FALSE)</f>
        <v>60.15</v>
      </c>
      <c r="CB74" s="376">
        <f>VLOOKUP(D74,[4]รายได้ผู้เยียมเยือนชาวต่างชาติ!$C$6:$N$82,6,FALSE)</f>
        <v>0.25</v>
      </c>
      <c r="CC74" s="377">
        <f t="shared" si="36"/>
        <v>0.35280900178488661</v>
      </c>
      <c r="CD74" s="376">
        <f t="shared" si="37"/>
        <v>60.502809001784883</v>
      </c>
      <c r="CE74" s="374">
        <f>VLOOKUP(D74,[4]รายได้ผู้เยียมเยือนชาวไทย!$C$6:$N$82,7,FALSE)</f>
        <v>63.05</v>
      </c>
      <c r="CF74" s="374">
        <f>VLOOKUP(D74,[4]รายได้ผู้เยียมเยือนชาวต่างชาติ!$C$6:$N$82,7,FALSE)</f>
        <v>0.23</v>
      </c>
      <c r="CG74" s="375">
        <f t="shared" si="38"/>
        <v>0.33053505834570285</v>
      </c>
      <c r="CH74" s="374">
        <f t="shared" si="39"/>
        <v>63.3805350583457</v>
      </c>
      <c r="CI74" s="376">
        <f>VLOOKUP(D74,[4]รายได้ผู้เยียมเยือนชาวไทย!$C$6:$N$82,8,FALSE)</f>
        <v>63.23</v>
      </c>
      <c r="CJ74" s="376">
        <f>VLOOKUP(D74,[4]รายได้ผู้เยียมเยือนชาวต่างชาติ!$C$6:$N$82,8,FALSE)</f>
        <v>0.22</v>
      </c>
      <c r="CK74" s="377">
        <f t="shared" si="40"/>
        <v>0.28374326556539065</v>
      </c>
      <c r="CL74" s="376">
        <f t="shared" si="41"/>
        <v>63.513743265565388</v>
      </c>
      <c r="CM74" s="374">
        <f>VLOOKUP(D74,[4]รายได้ผู้เยียมเยือนชาวไทย!$C$6:$N$82,9,FALSE)</f>
        <v>75.78</v>
      </c>
      <c r="CN74" s="374">
        <f>VLOOKUP(D74,[4]รายได้ผู้เยียมเยือนชาวต่างชาติ!$C$6:$N$82,9,FALSE)</f>
        <v>0.54</v>
      </c>
      <c r="CO74" s="375">
        <f t="shared" si="42"/>
        <v>0.61833909966074752</v>
      </c>
      <c r="CP74" s="374">
        <f t="shared" si="43"/>
        <v>76.398339099660745</v>
      </c>
      <c r="CQ74" s="376">
        <f>VLOOKUP(D74,[4]รายได้ผู้เยียมเยือนชาวไทย!$C$6:$N$82,10,FALSE)</f>
        <v>73.989999999999995</v>
      </c>
      <c r="CR74" s="376">
        <f>VLOOKUP(D74,[4]รายได้ผู้เยียมเยือนชาวต่างชาติ!$C$6:$N$82,10,FALSE)</f>
        <v>0.52</v>
      </c>
      <c r="CS74" s="377">
        <f t="shared" si="44"/>
        <v>0.6136723027755504</v>
      </c>
      <c r="CT74" s="376">
        <f t="shared" si="45"/>
        <v>74.60367230277555</v>
      </c>
      <c r="CU74" s="374">
        <f>VLOOKUP(D74,[4]รายได้ผู้เยียมเยือนชาวไทย!$C$6:$N$82,11,FALSE)</f>
        <v>71.069999999999993</v>
      </c>
      <c r="CV74" s="374">
        <f>VLOOKUP(D74,[4]รายได้ผู้เยียมเยือนชาวต่างชาติ!$C$6:$N$82,11,FALSE)</f>
        <v>0.44</v>
      </c>
      <c r="CW74" s="375">
        <f t="shared" si="46"/>
        <v>0.53290654679237681</v>
      </c>
      <c r="CX74" s="374">
        <f t="shared" si="47"/>
        <v>71.602906546792369</v>
      </c>
      <c r="CY74" s="376">
        <f>VLOOKUP(D74,[4]รายได้ผู้เยียมเยือนชาวไทย!$C$6:$N$82,12,FALSE)</f>
        <v>58.15</v>
      </c>
      <c r="CZ74" s="376">
        <f>VLOOKUP(D74,[4]รายได้ผู้เยียมเยือนชาวต่างชาติ!$C$6:$N$82,12,FALSE)</f>
        <v>0.48</v>
      </c>
      <c r="DA74" s="377">
        <f t="shared" si="48"/>
        <v>0.75459338364528539</v>
      </c>
      <c r="DB74" s="376">
        <f t="shared" si="49"/>
        <v>58.904593383645285</v>
      </c>
      <c r="DC74" s="374">
        <f>VLOOKUP(D74,รายได้ที่เกิดขึ้นในจังหวัด!D74:CI150,83,FALSE)</f>
        <v>53.87</v>
      </c>
      <c r="DD74" s="374">
        <f>VLOOKUP(D74,รายได้ที่เกิดขึ้นในจังหวัด!D74:CI150,84,FALSE)</f>
        <v>0.38</v>
      </c>
      <c r="DE74" s="375">
        <f t="shared" si="50"/>
        <v>0.61982980134677057</v>
      </c>
      <c r="DF74" s="374">
        <f t="shared" si="51"/>
        <v>54.489829801346765</v>
      </c>
      <c r="DG74" s="376">
        <f>VLOOKUP(D74,รายได้ที่เกิดขึ้นในจังหวัด!D74:CL150,86,FALSE)</f>
        <v>49.62</v>
      </c>
      <c r="DH74" s="376">
        <f>VLOOKUP(D74,รายได้ที่เกิดขึ้นในจังหวัด!D74:CL150,87,FALSE)</f>
        <v>0.35</v>
      </c>
      <c r="DI74" s="377">
        <f t="shared" si="52"/>
        <v>0.50470122913211057</v>
      </c>
      <c r="DJ74" s="376">
        <f t="shared" si="53"/>
        <v>50.124701229132107</v>
      </c>
      <c r="DK74" s="378">
        <f t="shared" si="54"/>
        <v>780.07722662764502</v>
      </c>
      <c r="DL74" s="379">
        <f t="shared" si="55"/>
        <v>8.07013598737195</v>
      </c>
    </row>
    <row r="75" spans="1:116" ht="41.1" customHeight="1">
      <c r="A75" s="300">
        <v>65</v>
      </c>
      <c r="B75" s="300" t="s">
        <v>185</v>
      </c>
      <c r="C75" s="322" t="s">
        <v>186</v>
      </c>
      <c r="D75" s="303" t="str">
        <f t="shared" ref="D75:D86" si="61">RIGHT(C75,LEN(C75)-7)</f>
        <v>สุโขทัย</v>
      </c>
      <c r="E75" s="264" t="s">
        <v>50</v>
      </c>
      <c r="F75" s="304">
        <v>2385.5300000000002</v>
      </c>
      <c r="G75" s="304">
        <v>2983.6055379467402</v>
      </c>
      <c r="H75" s="304">
        <v>3360.0736209403831</v>
      </c>
      <c r="I75" s="305">
        <v>3549.1622549580698</v>
      </c>
      <c r="J75" s="306">
        <f t="shared" si="57"/>
        <v>0.25070971144640392</v>
      </c>
      <c r="K75" s="306">
        <f t="shared" si="57"/>
        <v>0.12617890609384005</v>
      </c>
      <c r="L75" s="306">
        <f t="shared" si="57"/>
        <v>5.6275146127532309E-2</v>
      </c>
      <c r="M75" s="307">
        <f t="shared" si="58"/>
        <v>0.14438792122259209</v>
      </c>
      <c r="N75" s="306">
        <f t="shared" si="59"/>
        <v>0.1</v>
      </c>
      <c r="O75" s="305">
        <v>0</v>
      </c>
      <c r="P75" s="305">
        <v>0</v>
      </c>
      <c r="Q75" s="305">
        <v>0</v>
      </c>
      <c r="R75" s="305">
        <v>0</v>
      </c>
      <c r="S75" s="305"/>
      <c r="T75" s="306">
        <f t="shared" si="60"/>
        <v>0.1</v>
      </c>
      <c r="U75" s="366">
        <f>รายได้ที่เกิดขึ้นในจังหวัด!U75</f>
        <v>859.96999999999991</v>
      </c>
      <c r="V75" s="366">
        <f>รายได้ที่เกิดขึ้นในจังหวัด!V75</f>
        <v>203.72</v>
      </c>
      <c r="W75" s="366">
        <f t="shared" ref="W75:W86" si="62">(V75/$V$87)*$W$4</f>
        <v>251.81298647345452</v>
      </c>
      <c r="X75" s="366">
        <f t="shared" ref="X75:X87" si="63">U75+W75</f>
        <v>1111.7829864734545</v>
      </c>
      <c r="Y75" s="366">
        <f>รายได้ที่เกิดขึ้นในจังหวัด!X75</f>
        <v>332.66999999999996</v>
      </c>
      <c r="Z75" s="366">
        <f>รายได้ที่เกิดขึ้นในจังหวัด!Y75</f>
        <v>279.33999999999997</v>
      </c>
      <c r="AA75" s="366">
        <f t="shared" ref="AA75:AA86" si="64">(Z75/$Z$87)*$AA$4</f>
        <v>337.89641759928833</v>
      </c>
      <c r="AB75" s="366">
        <f t="shared" ref="AB75:AB87" si="65">Y75+AA75</f>
        <v>670.56641759928834</v>
      </c>
      <c r="AC75" s="366">
        <f>รายได้ที่เกิดขึ้นในจังหวัด!AA75</f>
        <v>467.21</v>
      </c>
      <c r="AD75" s="366">
        <f>รายได้ที่เกิดขึ้นในจังหวัด!AB75</f>
        <v>156.61999999999998</v>
      </c>
      <c r="AE75" s="366">
        <f t="shared" ref="AE75:AE86" si="66">(AD75/$AD$87)*$AE$4</f>
        <v>184.05535188990987</v>
      </c>
      <c r="AF75" s="366">
        <f t="shared" ref="AF75:AF87" si="67">AC75+AE75</f>
        <v>651.26535188990988</v>
      </c>
      <c r="AG75" s="366">
        <f>รายได้ที่เกิดขึ้นในจังหวัด!AD75</f>
        <v>213.95999999999998</v>
      </c>
      <c r="AH75" s="366">
        <f>รายได้ที่เกิดขึ้นในจังหวัด!AE75</f>
        <v>197.85999999999996</v>
      </c>
      <c r="AI75" s="366">
        <f t="shared" ref="AI75:AI86" si="68">(AH75/$AH$87)*$AI$4</f>
        <v>327.42534776313454</v>
      </c>
      <c r="AJ75" s="366">
        <f t="shared" ref="AJ75:AJ86" si="69">AG75+AI75</f>
        <v>541.38534776313452</v>
      </c>
      <c r="AK75" s="366">
        <f t="shared" ref="AK75:AK86" si="70">X75+AB75+AF75+AJ75</f>
        <v>2975.0001037257871</v>
      </c>
      <c r="AL75" s="367"/>
      <c r="AM75" s="310">
        <f>VLOOKUP(D75,[2]รายได้!$B$6:$Y$83,21,FALSE)</f>
        <v>893.94</v>
      </c>
      <c r="AN75" s="310">
        <f>VLOOKUP(D75,[2]รายได้!$B$6:$Y$83,24,FALSE)</f>
        <v>209.28</v>
      </c>
      <c r="AO75" s="310">
        <f t="shared" ref="AO75:AO86" si="71">(AN75/$AN$87)*$AO$4</f>
        <v>264.07097672494871</v>
      </c>
      <c r="AP75" s="310">
        <f t="shared" ref="AP75:AP87" si="72">AM75+AO75</f>
        <v>1158.0109767249487</v>
      </c>
      <c r="AQ75" s="309">
        <f>VLOOKUP(D75,[3]Revenue_59!$A$4:$C$85,3,FALSE)</f>
        <v>389.73999999999995</v>
      </c>
      <c r="AR75" s="309">
        <f>VLOOKUP(D75,[3]Revenue_59!$A$4:$F$86,6,FALSE)</f>
        <v>304.90000000000003</v>
      </c>
      <c r="AS75" s="309">
        <f t="shared" ref="AS75:AS86" si="73">(AR75/$AR$87)*$AS$4</f>
        <v>401.15947249216453</v>
      </c>
      <c r="AT75" s="309">
        <f t="shared" ref="AT75:AT86" si="74">AQ75+AS75</f>
        <v>790.89947249216448</v>
      </c>
      <c r="AU75" s="310">
        <f>VLOOKUP(D75,[3]Revenue_59!$A$4:$L$86,9,FALSE)</f>
        <v>524.09</v>
      </c>
      <c r="AV75" s="310">
        <f>VLOOKUP(D75,[3]Revenue_59!$A$4:$L$86,12,FALSE)</f>
        <v>178.32999999999998</v>
      </c>
      <c r="AW75" s="310">
        <f t="shared" ref="AW75:AW86" si="75">(AV75/$AV$87)*$AW$4</f>
        <v>254.22647089234081</v>
      </c>
      <c r="AX75" s="310">
        <f t="shared" ref="AX75:AX86" si="76">AU75+AW75</f>
        <v>778.31647089234082</v>
      </c>
      <c r="AY75" s="309">
        <f>VLOOKUP(D75,[3]Revenue_59!$A$4:$R$86,15,FALSE)</f>
        <v>252.65</v>
      </c>
      <c r="AZ75" s="309">
        <f>VLOOKUP(D75,[3]Revenue_59!$A$4:$R$86,18,FALSE)</f>
        <v>226.66</v>
      </c>
      <c r="BA75" s="309">
        <f t="shared" ref="BA75:BA86" si="77">(AZ75/$AZ$87)*$BA$4</f>
        <v>398.97998966776339</v>
      </c>
      <c r="BB75" s="309">
        <f t="shared" ref="BB75:BB86" si="78">AY75+BA75</f>
        <v>651.62998966776343</v>
      </c>
      <c r="BC75" s="368">
        <f t="shared" ref="BC75:BC86" si="79">AP75+AT75+AX75+BB75</f>
        <v>3378.8569097772174</v>
      </c>
      <c r="BD75" s="369">
        <f t="shared" ref="BD75:BD87" si="80">(BC75-AK75)/AK75*100</f>
        <v>13.575018217500364</v>
      </c>
      <c r="BE75" s="370">
        <f>VLOOKUP(D75,[3]Revenue_59!$A$4:$X$85,21,FALSE)</f>
        <v>935.53000000000009</v>
      </c>
      <c r="BF75" s="370">
        <f>VLOOKUP(D75,[3]Revenue_59!$A$4:$X$85,24,FALSE)</f>
        <v>220.4</v>
      </c>
      <c r="BG75" s="371">
        <f t="shared" ref="BG75:BG86" si="81">(BF75/$BF$87)*$BG$4</f>
        <v>260.37700192189664</v>
      </c>
      <c r="BH75" s="370">
        <f t="shared" ref="BH75:BH86" si="82">BE75+BG75</f>
        <v>1195.9070019218966</v>
      </c>
      <c r="BI75" s="372">
        <f>VLOOKUP(D75,[3]Revenue_59!$A$4:$F$86,2,FALSE)</f>
        <v>424.92</v>
      </c>
      <c r="BJ75" s="372">
        <f>VLOOKUP(D75,[3]Revenue_59!$A$4:$F$86,5,FALSE)</f>
        <v>326.90000000000003</v>
      </c>
      <c r="BK75" s="373">
        <f t="shared" ref="BK75:BK86" si="83">(BJ75/$BJ$87)*$BK$4</f>
        <v>406.87385318183107</v>
      </c>
      <c r="BL75" s="372">
        <f t="shared" ref="BL75:BL86" si="84">BI75+BK75</f>
        <v>831.79385318183108</v>
      </c>
      <c r="BM75" s="370">
        <f>VLOOKUP(D75,[3]Revenue_59!$A$4:$K$85,8,FALSE)</f>
        <v>538.37</v>
      </c>
      <c r="BN75" s="370">
        <f>VLOOKUP(D75,[3]Revenue_59!$A$4:$K$85,11,FALSE)</f>
        <v>183.51000000000002</v>
      </c>
      <c r="BO75" s="371">
        <f t="shared" ref="BO75:BO86" si="85">(BN75/$BN$87)*$BO$4</f>
        <v>234.33846281284514</v>
      </c>
      <c r="BP75" s="370">
        <f t="shared" ref="BP75:BP86" si="86">BM75+BO75</f>
        <v>772.70846281284514</v>
      </c>
      <c r="BQ75" s="372">
        <f>VLOOKUP(D75,[3]Revenue_59!$A$4:$Q$85,14,FALSE)</f>
        <v>272.19</v>
      </c>
      <c r="BR75" s="372">
        <f>VLOOKUP(D75,[3]Revenue_59!$A$4:$Q$85,17,FALSE)</f>
        <v>229.89000000000001</v>
      </c>
      <c r="BS75" s="373">
        <f t="shared" ref="BS75:BS86" si="87">(BR75/$BR$87)*$BS$4</f>
        <v>377.47164863379362</v>
      </c>
      <c r="BT75" s="372">
        <f t="shared" ref="BT75:BT86" si="88">BQ75+BS75</f>
        <v>649.66164863379367</v>
      </c>
      <c r="BU75" s="316">
        <f t="shared" ref="BU75:BU86" si="89">BH75+BL75+BP75+BT75</f>
        <v>3450.0709665503664</v>
      </c>
      <c r="BV75" s="317">
        <f t="shared" ref="BV75:BV85" si="90">(BU75-BC75)/BC75*100</f>
        <v>2.1076375435455899</v>
      </c>
      <c r="BW75" s="374">
        <f>VLOOKUP(D75,[4]รายได้ผู้เยียมเยือนชาวไทย!$C$6:$G$82,3,FALSE)</f>
        <v>962.31999999999994</v>
      </c>
      <c r="BX75" s="374">
        <f>VLOOKUP(D75,[4]รายได้ผู้เยียมเยือนชาวต่างชาติ!$C$6:$G$82,3,FALSE)</f>
        <v>224.65</v>
      </c>
      <c r="BY75" s="375">
        <f t="shared" ref="BY75:BY86" si="91">(BX75/$BX$87)*$BY$4</f>
        <v>247.86309382324976</v>
      </c>
      <c r="BZ75" s="374">
        <f t="shared" ref="BZ75:BZ86" si="92">BW75+BY75</f>
        <v>1210.1830938232497</v>
      </c>
      <c r="CA75" s="376">
        <f>VLOOKUP(D75,[4]รายได้ผู้เยียมเยือนชาวไทย!$C$6:$N$82,6,FALSE)</f>
        <v>162.29</v>
      </c>
      <c r="CB75" s="376">
        <f>VLOOKUP(D75,[4]รายได้ผู้เยียมเยือนชาวต่างชาติ!$C$6:$N$82,6,FALSE)</f>
        <v>122.96</v>
      </c>
      <c r="CC75" s="377">
        <f t="shared" ref="CC75:CC86" si="93">(CB75/$CB$87)*$CC$4</f>
        <v>173.5255794378786</v>
      </c>
      <c r="CD75" s="376">
        <f t="shared" ref="CD75:CD86" si="94">CA75+CC75</f>
        <v>335.81557943787857</v>
      </c>
      <c r="CE75" s="374">
        <f>VLOOKUP(D75,[4]รายได้ผู้เยียมเยือนชาวไทย!$C$6:$N$82,7,FALSE)</f>
        <v>143.91</v>
      </c>
      <c r="CF75" s="374">
        <f>VLOOKUP(D75,[4]รายได้ผู้เยียมเยือนชาวต่างชาติ!$C$6:$N$82,7,FALSE)</f>
        <v>122.95</v>
      </c>
      <c r="CG75" s="375">
        <f t="shared" ref="CG75:CG86" si="95">(CF75/$CF$87)*$CG$4</f>
        <v>176.69254532001813</v>
      </c>
      <c r="CH75" s="374">
        <f t="shared" ref="CH75:CH86" si="96">CE75+CG75</f>
        <v>320.60254532001812</v>
      </c>
      <c r="CI75" s="376">
        <f>VLOOKUP(D75,[4]รายได้ผู้เยียมเยือนชาวไทย!$C$6:$N$82,8,FALSE)</f>
        <v>141.6</v>
      </c>
      <c r="CJ75" s="376">
        <f>VLOOKUP(D75,[4]รายได้ผู้เยียมเยือนชาวต่างชาติ!$C$6:$N$82,8,FALSE)</f>
        <v>99.2</v>
      </c>
      <c r="CK75" s="377">
        <f t="shared" ref="CK75:CK86" si="97">(CJ75/$CJ$87)*$CK$4</f>
        <v>127.94241792766705</v>
      </c>
      <c r="CL75" s="376">
        <f t="shared" ref="CL75:CL86" si="98">CI75+CK75</f>
        <v>269.54241792766703</v>
      </c>
      <c r="CM75" s="374">
        <f>VLOOKUP(D75,[4]รายได้ผู้เยียมเยือนชาวไทย!$C$6:$N$82,9,FALSE)</f>
        <v>200.01</v>
      </c>
      <c r="CN75" s="374">
        <f>VLOOKUP(D75,[4]รายได้ผู้เยียมเยือนชาวต่างชาติ!$C$6:$N$82,9,FALSE)</f>
        <v>68.69</v>
      </c>
      <c r="CO75" s="375">
        <f t="shared" ref="CO75:CO86" si="99">(CN75/$CN$87)*$CO$4</f>
        <v>78.655023621660632</v>
      </c>
      <c r="CP75" s="374">
        <f t="shared" ref="CP75:CP86" si="100">CM75+CO75</f>
        <v>278.66502362166062</v>
      </c>
      <c r="CQ75" s="376">
        <f>VLOOKUP(D75,[4]รายได้ผู้เยียมเยือนชาวไทย!$C$6:$N$82,10,FALSE)</f>
        <v>182.63</v>
      </c>
      <c r="CR75" s="376">
        <f>VLOOKUP(D75,[4]รายได้ผู้เยียมเยือนชาวต่างชาติ!$C$6:$N$82,10,FALSE)</f>
        <v>60.71</v>
      </c>
      <c r="CS75" s="377">
        <f t="shared" ref="CS75:CS86" si="101">(CR75/$CR$87)*$CS$4</f>
        <v>71.646241349045511</v>
      </c>
      <c r="CT75" s="376">
        <f t="shared" ref="CT75:CT86" si="102">CQ75+CS75</f>
        <v>254.27624134904551</v>
      </c>
      <c r="CU75" s="374">
        <f>VLOOKUP(D75,[4]รายได้ผู้เยียมเยือนชาวไทย!$C$6:$N$82,11,FALSE)</f>
        <v>174.74</v>
      </c>
      <c r="CV75" s="374">
        <f>VLOOKUP(D75,[4]รายได้ผู้เยียมเยือนชาวต่างชาติ!$C$6:$N$82,11,FALSE)</f>
        <v>59.95</v>
      </c>
      <c r="CW75" s="375">
        <f t="shared" ref="CW75:CW86" si="103">(CV75/$CV$87)*$CW$4</f>
        <v>72.608517000461347</v>
      </c>
      <c r="CX75" s="374">
        <f t="shared" ref="CX75:CX86" si="104">CU75+CW75</f>
        <v>247.34851700046136</v>
      </c>
      <c r="CY75" s="376">
        <f>VLOOKUP(D75,[4]รายได้ผู้เยียมเยือนชาวไทย!$C$6:$N$82,12,FALSE)</f>
        <v>103.41</v>
      </c>
      <c r="CZ75" s="376">
        <f>VLOOKUP(D75,[4]รายได้ผู้เยียมเยือนชาวต่างชาติ!$C$6:$N$82,12,FALSE)</f>
        <v>87.84</v>
      </c>
      <c r="DA75" s="377">
        <f t="shared" ref="DA75:DA86" si="105">(CZ75/$CZ$87)*$CZ$4</f>
        <v>138.09058920708725</v>
      </c>
      <c r="DB75" s="376">
        <f t="shared" ref="DB75:DB86" si="106">CY75+DA75</f>
        <v>241.50058920708724</v>
      </c>
      <c r="DC75" s="374">
        <f>VLOOKUP(D75,รายได้ที่เกิดขึ้นในจังหวัด!D75:CI151,83,FALSE)</f>
        <v>93.38</v>
      </c>
      <c r="DD75" s="374">
        <f>VLOOKUP(D75,รายได้ที่เกิดขึ้นในจังหวัด!D75:CI151,84,FALSE)</f>
        <v>93.8</v>
      </c>
      <c r="DE75" s="375">
        <f t="shared" ref="DE75:DE86" si="107">(DD75/$DD$87)*$DD$4</f>
        <v>153.00009306928177</v>
      </c>
      <c r="DF75" s="374">
        <f t="shared" ref="DF75:DF86" si="108">DC75+DE75</f>
        <v>246.38009306928177</v>
      </c>
      <c r="DG75" s="376">
        <f>VLOOKUP(D75,รายได้ที่เกิดขึ้นในจังหวัด!D75:CL151,86,FALSE)</f>
        <v>93.63</v>
      </c>
      <c r="DH75" s="376">
        <f>VLOOKUP(D75,รายได้ที่เกิดขึ้นในจังหวัด!D75:CL151,87,FALSE)</f>
        <v>72.37</v>
      </c>
      <c r="DI75" s="377">
        <f t="shared" ref="DI75:DI86" si="109">(DH75/$DH$87)*$DH$4</f>
        <v>104.35779414940241</v>
      </c>
      <c r="DJ75" s="376">
        <f t="shared" ref="DJ75:DJ86" si="110">DG75+DI75</f>
        <v>197.98779414940242</v>
      </c>
      <c r="DK75" s="378">
        <f t="shared" ref="DK75:DK86" si="111">BZ75+CD75+CH75+CL75+CP75+CT75+CX75+DB75+DF75+DJ75</f>
        <v>3602.3018949057523</v>
      </c>
      <c r="DL75" s="379">
        <f t="shared" ref="DL75:DL86" si="112">((DK75-BU75)/BU75)*100</f>
        <v>4.4123999138370635</v>
      </c>
    </row>
    <row r="76" spans="1:116" ht="41.1" customHeight="1">
      <c r="A76" s="300">
        <v>66</v>
      </c>
      <c r="B76" s="300" t="s">
        <v>187</v>
      </c>
      <c r="C76" s="322" t="s">
        <v>188</v>
      </c>
      <c r="D76" s="303" t="str">
        <f t="shared" si="61"/>
        <v>สุพรรณบุรี</v>
      </c>
      <c r="E76" s="264" t="s">
        <v>63</v>
      </c>
      <c r="F76" s="304">
        <v>2349.67</v>
      </c>
      <c r="G76" s="304">
        <v>2917.8136379238977</v>
      </c>
      <c r="H76" s="304">
        <v>3665.7451357677842</v>
      </c>
      <c r="I76" s="305">
        <v>4441.1906653099159</v>
      </c>
      <c r="J76" s="306">
        <f t="shared" si="57"/>
        <v>0.24179720468146487</v>
      </c>
      <c r="K76" s="306">
        <f t="shared" si="57"/>
        <v>0.25633285420382768</v>
      </c>
      <c r="L76" s="306">
        <f t="shared" si="57"/>
        <v>0.21153830962656817</v>
      </c>
      <c r="M76" s="307">
        <f t="shared" si="58"/>
        <v>0.23655612283728691</v>
      </c>
      <c r="N76" s="306">
        <f t="shared" si="59"/>
        <v>0.1</v>
      </c>
      <c r="O76" s="305">
        <v>0</v>
      </c>
      <c r="P76" s="305"/>
      <c r="Q76" s="306">
        <v>1.4999999999999999E-2</v>
      </c>
      <c r="R76" s="305">
        <v>0</v>
      </c>
      <c r="S76" s="305"/>
      <c r="T76" s="306">
        <f t="shared" si="60"/>
        <v>0.115</v>
      </c>
      <c r="U76" s="366">
        <f>รายได้ที่เกิดขึ้นในจังหวัด!U76</f>
        <v>940.31</v>
      </c>
      <c r="V76" s="366">
        <f>รายได้ที่เกิดขึ้นในจังหวัด!V76</f>
        <v>8.0399999999999991</v>
      </c>
      <c r="W76" s="366">
        <f t="shared" si="62"/>
        <v>9.9380346124414594</v>
      </c>
      <c r="X76" s="366">
        <f t="shared" si="63"/>
        <v>950.24803461244142</v>
      </c>
      <c r="Y76" s="366">
        <f>รายได้ที่เกิดขึ้นในจังหวัด!X76</f>
        <v>596.72</v>
      </c>
      <c r="Z76" s="366">
        <f>รายได้ที่เกิดขึ้นในจังหวัด!Y76</f>
        <v>3.4600000000000004</v>
      </c>
      <c r="AA76" s="366">
        <f t="shared" si="64"/>
        <v>4.1852996523717971</v>
      </c>
      <c r="AB76" s="366">
        <f t="shared" si="65"/>
        <v>600.90529965237181</v>
      </c>
      <c r="AC76" s="366">
        <f>รายได้ที่เกิดขึ้นในจังหวัด!AA76</f>
        <v>623.8900000000001</v>
      </c>
      <c r="AD76" s="366">
        <f>รายได้ที่เกิดขึ้นในจังหวัด!AB76</f>
        <v>9.32</v>
      </c>
      <c r="AE76" s="366">
        <f t="shared" si="66"/>
        <v>10.952597877754823</v>
      </c>
      <c r="AF76" s="366">
        <f t="shared" si="67"/>
        <v>634.84259787775488</v>
      </c>
      <c r="AG76" s="366">
        <f>รายได้ที่เกิดขึ้นในจังหวัด!AD76</f>
        <v>583.55999999999995</v>
      </c>
      <c r="AH76" s="366">
        <f>รายได้ที่เกิดขึ้นในจังหวัด!AE76</f>
        <v>7.63</v>
      </c>
      <c r="AI76" s="366">
        <f t="shared" si="68"/>
        <v>12.626379275410477</v>
      </c>
      <c r="AJ76" s="366">
        <f t="shared" si="69"/>
        <v>596.18637927541045</v>
      </c>
      <c r="AK76" s="366">
        <f t="shared" si="70"/>
        <v>2782.1823114179788</v>
      </c>
      <c r="AL76" s="367"/>
      <c r="AM76" s="310">
        <f>VLOOKUP(D76,[2]รายได้!$B$6:$Y$83,21,FALSE)</f>
        <v>1127.31</v>
      </c>
      <c r="AN76" s="310">
        <f>VLOOKUP(D76,[2]รายได้!$B$6:$Y$83,24,FALSE)</f>
        <v>10.040000000000001</v>
      </c>
      <c r="AO76" s="310">
        <f t="shared" si="71"/>
        <v>12.668542652515699</v>
      </c>
      <c r="AP76" s="310">
        <f t="shared" si="72"/>
        <v>1139.9785426525157</v>
      </c>
      <c r="AQ76" s="309">
        <f>VLOOKUP(D76,[3]Revenue_59!$A$4:$C$85,3,FALSE)</f>
        <v>860.9899999999999</v>
      </c>
      <c r="AR76" s="309">
        <f>VLOOKUP(D76,[3]Revenue_59!$A$4:$F$86,6,FALSE)</f>
        <v>4.1000000000000005</v>
      </c>
      <c r="AS76" s="309">
        <f t="shared" si="73"/>
        <v>5.3944041889730228</v>
      </c>
      <c r="AT76" s="309">
        <f t="shared" si="74"/>
        <v>866.38440418897289</v>
      </c>
      <c r="AU76" s="310">
        <f>VLOOKUP(D76,[3]Revenue_59!$A$4:$L$86,9,FALSE)</f>
        <v>859.93000000000006</v>
      </c>
      <c r="AV76" s="310">
        <f>VLOOKUP(D76,[3]Revenue_59!$A$4:$L$86,12,FALSE)</f>
        <v>13.139999999999999</v>
      </c>
      <c r="AW76" s="310">
        <f t="shared" si="75"/>
        <v>18.732326739894344</v>
      </c>
      <c r="AX76" s="310">
        <f t="shared" si="76"/>
        <v>878.66232673989441</v>
      </c>
      <c r="AY76" s="309">
        <f>VLOOKUP(D76,[3]Revenue_59!$A$4:$R$86,15,FALSE)</f>
        <v>765.68000000000006</v>
      </c>
      <c r="AZ76" s="309">
        <f>VLOOKUP(D76,[3]Revenue_59!$A$4:$R$86,18,FALSE)</f>
        <v>9.3800000000000008</v>
      </c>
      <c r="BA76" s="309">
        <f t="shared" si="77"/>
        <v>16.511216372909296</v>
      </c>
      <c r="BB76" s="309">
        <f t="shared" si="78"/>
        <v>782.19121637290937</v>
      </c>
      <c r="BC76" s="368">
        <f t="shared" si="79"/>
        <v>3667.2164899542922</v>
      </c>
      <c r="BD76" s="369">
        <f t="shared" si="80"/>
        <v>31.810790216879898</v>
      </c>
      <c r="BE76" s="370">
        <f>VLOOKUP(D76,[3]Revenue_59!$A$4:$X$85,21,FALSE)</f>
        <v>1639.48</v>
      </c>
      <c r="BF76" s="370">
        <f>VLOOKUP(D76,[3]Revenue_59!$A$4:$X$85,24,FALSE)</f>
        <v>15.52</v>
      </c>
      <c r="BG76" s="371">
        <f t="shared" si="81"/>
        <v>18.335077449309601</v>
      </c>
      <c r="BH76" s="370">
        <f t="shared" si="82"/>
        <v>1657.8150774493097</v>
      </c>
      <c r="BI76" s="372">
        <f>VLOOKUP(D76,[3]Revenue_59!$A$4:$F$86,2,FALSE)</f>
        <v>988.69</v>
      </c>
      <c r="BJ76" s="372">
        <f>VLOOKUP(D76,[3]Revenue_59!$A$4:$F$86,5,FALSE)</f>
        <v>5.0399999999999991</v>
      </c>
      <c r="BK76" s="373">
        <f t="shared" si="83"/>
        <v>6.2730015908119547</v>
      </c>
      <c r="BL76" s="372">
        <f t="shared" si="84"/>
        <v>994.96300159081204</v>
      </c>
      <c r="BM76" s="370">
        <f>VLOOKUP(D76,[3]Revenue_59!$A$4:$K$85,8,FALSE)</f>
        <v>896.56</v>
      </c>
      <c r="BN76" s="370">
        <f>VLOOKUP(D76,[3]Revenue_59!$A$4:$K$85,11,FALSE)</f>
        <v>14.95</v>
      </c>
      <c r="BO76" s="371">
        <f t="shared" si="85"/>
        <v>19.090839840074295</v>
      </c>
      <c r="BP76" s="370">
        <f t="shared" si="86"/>
        <v>915.65083984007424</v>
      </c>
      <c r="BQ76" s="372">
        <f>VLOOKUP(D76,[3]Revenue_59!$A$4:$Q$85,14,FALSE)</f>
        <v>819.24</v>
      </c>
      <c r="BR76" s="372">
        <f>VLOOKUP(D76,[3]Revenue_59!$A$4:$Q$85,17,FALSE)</f>
        <v>10.469999999999999</v>
      </c>
      <c r="BS76" s="373">
        <f t="shared" si="87"/>
        <v>17.191387886362254</v>
      </c>
      <c r="BT76" s="372">
        <f t="shared" si="88"/>
        <v>836.43138788636224</v>
      </c>
      <c r="BU76" s="316">
        <f t="shared" si="89"/>
        <v>4404.8603067665581</v>
      </c>
      <c r="BV76" s="317">
        <f t="shared" si="90"/>
        <v>20.114542428376236</v>
      </c>
      <c r="BW76" s="374">
        <f>VLOOKUP(D76,[4]รายได้ผู้เยียมเยือนชาวไทย!$C$6:$G$82,3,FALSE)</f>
        <v>1833.17</v>
      </c>
      <c r="BX76" s="374">
        <f>VLOOKUP(D76,[4]รายได้ผู้เยียมเยือนชาวต่างชาติ!$C$6:$G$82,3,FALSE)</f>
        <v>16.86</v>
      </c>
      <c r="BY76" s="375">
        <f t="shared" si="91"/>
        <v>18.602144499710619</v>
      </c>
      <c r="BZ76" s="374">
        <f t="shared" si="92"/>
        <v>1851.7721444997107</v>
      </c>
      <c r="CA76" s="376">
        <f>VLOOKUP(D76,[4]รายได้ผู้เยียมเยือนชาวไทย!$C$6:$N$82,6,FALSE)</f>
        <v>371.99</v>
      </c>
      <c r="CB76" s="376">
        <f>VLOOKUP(D76,[4]รายได้ผู้เยียมเยือนชาวต่างชาติ!$C$6:$N$82,6,FALSE)</f>
        <v>1.88</v>
      </c>
      <c r="CC76" s="377">
        <f t="shared" si="93"/>
        <v>2.6531236934223474</v>
      </c>
      <c r="CD76" s="376">
        <f t="shared" si="94"/>
        <v>374.64312369342235</v>
      </c>
      <c r="CE76" s="374">
        <f>VLOOKUP(D76,[4]รายได้ผู้เยียมเยือนชาวไทย!$C$6:$N$82,7,FALSE)</f>
        <v>324.16000000000003</v>
      </c>
      <c r="CF76" s="374">
        <f>VLOOKUP(D76,[4]รายได้ผู้เยียมเยือนชาวต่างชาติ!$C$6:$N$82,7,FALSE)</f>
        <v>1.57</v>
      </c>
      <c r="CG76" s="375">
        <f t="shared" si="95"/>
        <v>2.2562610504467542</v>
      </c>
      <c r="CH76" s="374">
        <f t="shared" si="96"/>
        <v>326.41626105044679</v>
      </c>
      <c r="CI76" s="376">
        <f>VLOOKUP(D76,[4]รายได้ผู้เยียมเยือนชาวไทย!$C$6:$N$82,8,FALSE)</f>
        <v>352.92</v>
      </c>
      <c r="CJ76" s="376">
        <f>VLOOKUP(D76,[4]รายได้ผู้เยียมเยือนชาวต่างชาติ!$C$6:$N$82,8,FALSE)</f>
        <v>2.08</v>
      </c>
      <c r="CK76" s="377">
        <f t="shared" si="97"/>
        <v>2.6826636017091476</v>
      </c>
      <c r="CL76" s="376">
        <f t="shared" si="98"/>
        <v>355.60266360170914</v>
      </c>
      <c r="CM76" s="374">
        <f>VLOOKUP(D76,[4]รายได้ผู้เยียมเยือนชาวไทย!$C$6:$N$82,9,FALSE)</f>
        <v>338.62</v>
      </c>
      <c r="CN76" s="374">
        <f>VLOOKUP(D76,[4]รายได้ผู้เยียมเยือนชาวต่างชาติ!$C$6:$N$82,9,FALSE)</f>
        <v>5.25</v>
      </c>
      <c r="CO76" s="375">
        <f t="shared" si="99"/>
        <v>6.0116301355906003</v>
      </c>
      <c r="CP76" s="374">
        <f t="shared" si="100"/>
        <v>344.63163013559063</v>
      </c>
      <c r="CQ76" s="376">
        <f>VLOOKUP(D76,[4]รายได้ผู้เยียมเยือนชาวไทย!$C$6:$N$82,10,FALSE)</f>
        <v>308.70999999999998</v>
      </c>
      <c r="CR76" s="376">
        <f>VLOOKUP(D76,[4]รายได้ผู้เยียมเยือนชาวต่างชาติ!$C$6:$N$82,10,FALSE)</f>
        <v>4.8099999999999996</v>
      </c>
      <c r="CS76" s="377">
        <f t="shared" si="101"/>
        <v>5.67646880067384</v>
      </c>
      <c r="CT76" s="376">
        <f t="shared" si="102"/>
        <v>314.38646880067381</v>
      </c>
      <c r="CU76" s="374">
        <f>VLOOKUP(D76,[4]รายได้ผู้เยียมเยือนชาวไทย!$C$6:$N$82,11,FALSE)</f>
        <v>329.24</v>
      </c>
      <c r="CV76" s="374">
        <f>VLOOKUP(D76,[4]รายได้ผู้เยียมเยือนชาวต่างชาติ!$C$6:$N$82,11,FALSE)</f>
        <v>6.13</v>
      </c>
      <c r="CW76" s="375">
        <f t="shared" si="103"/>
        <v>7.4243571178119767</v>
      </c>
      <c r="CX76" s="374">
        <f t="shared" si="104"/>
        <v>336.66435711781196</v>
      </c>
      <c r="CY76" s="376">
        <f>VLOOKUP(D76,[4]รายได้ผู้เยียมเยือนชาวไทย!$C$6:$N$82,12,FALSE)</f>
        <v>296.07</v>
      </c>
      <c r="CZ76" s="376">
        <f>VLOOKUP(D76,[4]รายได้ผู้เยียมเยือนชาวต่างชาติ!$C$6:$N$82,12,FALSE)</f>
        <v>3.25</v>
      </c>
      <c r="DA76" s="377">
        <f t="shared" si="105"/>
        <v>5.1092260350982865</v>
      </c>
      <c r="DB76" s="376">
        <f t="shared" si="106"/>
        <v>301.17922603509828</v>
      </c>
      <c r="DC76" s="374">
        <f>VLOOKUP(D76,รายได้ที่เกิดขึ้นในจังหวัด!D76:CI152,83,FALSE)</f>
        <v>288.97000000000003</v>
      </c>
      <c r="DD76" s="374">
        <f>VLOOKUP(D76,รายได้ที่เกิดขึ้นในจังหวัด!D76:CI152,84,FALSE)</f>
        <v>3.88</v>
      </c>
      <c r="DE76" s="375">
        <f t="shared" si="107"/>
        <v>6.3287884979617628</v>
      </c>
      <c r="DF76" s="374">
        <f t="shared" si="108"/>
        <v>295.29878849796177</v>
      </c>
      <c r="DG76" s="376">
        <f>VLOOKUP(D76,รายได้ที่เกิดขึ้นในจังหวัด!D76:CL152,86,FALSE)</f>
        <v>294.02999999999997</v>
      </c>
      <c r="DH76" s="376">
        <f>VLOOKUP(D76,รายได้ที่เกิดขึ้นในจังหวัด!D76:CL152,87,FALSE)</f>
        <v>4.28</v>
      </c>
      <c r="DI76" s="377">
        <f t="shared" si="109"/>
        <v>6.17177503052981</v>
      </c>
      <c r="DJ76" s="376">
        <f t="shared" si="110"/>
        <v>300.2017750305298</v>
      </c>
      <c r="DK76" s="378">
        <f t="shared" si="111"/>
        <v>4800.7964384629549</v>
      </c>
      <c r="DL76" s="379">
        <f t="shared" si="112"/>
        <v>8.9886194821701082</v>
      </c>
    </row>
    <row r="77" spans="1:116" ht="41.1" customHeight="1">
      <c r="A77" s="300">
        <v>67</v>
      </c>
      <c r="B77" s="300" t="s">
        <v>189</v>
      </c>
      <c r="C77" s="322" t="s">
        <v>190</v>
      </c>
      <c r="D77" s="303" t="str">
        <f t="shared" si="61"/>
        <v>สุราษฎร์ธานี</v>
      </c>
      <c r="E77" s="264" t="s">
        <v>88</v>
      </c>
      <c r="F77" s="304">
        <v>46535.16</v>
      </c>
      <c r="G77" s="304">
        <v>69994.356880908585</v>
      </c>
      <c r="H77" s="304">
        <v>86838.4424185393</v>
      </c>
      <c r="I77" s="305">
        <v>97259.149331687455</v>
      </c>
      <c r="J77" s="306">
        <f t="shared" si="57"/>
        <v>0.50411767964069709</v>
      </c>
      <c r="K77" s="306">
        <f t="shared" si="57"/>
        <v>0.24064919356698952</v>
      </c>
      <c r="L77" s="306">
        <f t="shared" si="57"/>
        <v>0.12000108043074963</v>
      </c>
      <c r="M77" s="307">
        <f t="shared" si="58"/>
        <v>0.28825598454614543</v>
      </c>
      <c r="N77" s="306">
        <f t="shared" si="59"/>
        <v>0.1</v>
      </c>
      <c r="O77" s="306">
        <v>1.4999999999999999E-2</v>
      </c>
      <c r="P77" s="305">
        <v>0</v>
      </c>
      <c r="Q77" s="305">
        <v>0</v>
      </c>
      <c r="R77" s="305">
        <v>0</v>
      </c>
      <c r="S77" s="305"/>
      <c r="T77" s="306">
        <f t="shared" si="60"/>
        <v>0.115</v>
      </c>
      <c r="U77" s="366">
        <f>รายได้ที่เกิดขึ้นในจังหวัด!U77</f>
        <v>2650.24</v>
      </c>
      <c r="V77" s="366">
        <f>รายได้ที่เกิดขึ้นในจังหวัด!V77</f>
        <v>8629.0500000000011</v>
      </c>
      <c r="W77" s="366">
        <f t="shared" si="62"/>
        <v>10666.143976677611</v>
      </c>
      <c r="X77" s="366">
        <f t="shared" si="63"/>
        <v>13316.383976677611</v>
      </c>
      <c r="Y77" s="366">
        <f>รายได้ที่เกิดขึ้นในจังหวัด!X77</f>
        <v>2700.84</v>
      </c>
      <c r="Z77" s="366">
        <f>รายได้ที่เกิดขึ้นในจังหวัด!Y77</f>
        <v>15719.62</v>
      </c>
      <c r="AA77" s="366">
        <f t="shared" si="64"/>
        <v>19014.83240503374</v>
      </c>
      <c r="AB77" s="366">
        <f t="shared" si="65"/>
        <v>21715.67240503374</v>
      </c>
      <c r="AC77" s="366">
        <f>รายได้ที่เกิดขึ้นในจังหวัด!AA77</f>
        <v>3413.5</v>
      </c>
      <c r="AD77" s="366">
        <f>รายได้ที่เกิดขึ้นในจังหวัด!AB77</f>
        <v>9714.7400000000016</v>
      </c>
      <c r="AE77" s="366">
        <f t="shared" si="66"/>
        <v>11416.485054392693</v>
      </c>
      <c r="AF77" s="366">
        <f t="shared" si="67"/>
        <v>14829.985054392693</v>
      </c>
      <c r="AG77" s="366">
        <f>รายได้ที่เกิดขึ้นในจังหวัด!AD77</f>
        <v>3479.9299999999994</v>
      </c>
      <c r="AH77" s="366">
        <f>รายได้ที่เกิดขึ้นในจังหวัด!AE77</f>
        <v>10644.35</v>
      </c>
      <c r="AI77" s="366">
        <f t="shared" si="68"/>
        <v>17614.626505926019</v>
      </c>
      <c r="AJ77" s="366">
        <f t="shared" si="69"/>
        <v>21094.556505926019</v>
      </c>
      <c r="AK77" s="366">
        <f t="shared" si="70"/>
        <v>70956.597942030057</v>
      </c>
      <c r="AL77" s="367"/>
      <c r="AM77" s="310">
        <f>VLOOKUP(D77,[2]รายได้!$B$6:$Y$83,21,FALSE)</f>
        <v>2829.91</v>
      </c>
      <c r="AN77" s="310">
        <f>VLOOKUP(D77,[2]รายได้!$B$6:$Y$83,24,FALSE)</f>
        <v>10810.049999999997</v>
      </c>
      <c r="AO77" s="310">
        <f t="shared" si="71"/>
        <v>13640.19716143698</v>
      </c>
      <c r="AP77" s="310">
        <f t="shared" si="72"/>
        <v>16470.107161436979</v>
      </c>
      <c r="AQ77" s="309">
        <f>VLOOKUP(D77,[3]Revenue_59!$A$4:$C$85,3,FALSE)</f>
        <v>3073.75</v>
      </c>
      <c r="AR77" s="309">
        <f>VLOOKUP(D77,[3]Revenue_59!$A$4:$F$86,6,FALSE)</f>
        <v>17336.830000000002</v>
      </c>
      <c r="AS77" s="309">
        <f t="shared" si="73"/>
        <v>22810.211798905653</v>
      </c>
      <c r="AT77" s="309">
        <f t="shared" si="74"/>
        <v>25883.961798905653</v>
      </c>
      <c r="AU77" s="310">
        <f>VLOOKUP(D77,[3]Revenue_59!$A$4:$L$86,9,FALSE)</f>
        <v>3875.19</v>
      </c>
      <c r="AV77" s="310">
        <f>VLOOKUP(D77,[3]Revenue_59!$A$4:$L$86,12,FALSE)</f>
        <v>11101.76</v>
      </c>
      <c r="AW77" s="310">
        <f t="shared" si="75"/>
        <v>15826.62067792157</v>
      </c>
      <c r="AX77" s="310">
        <f t="shared" si="76"/>
        <v>19701.81067792157</v>
      </c>
      <c r="AY77" s="309">
        <f>VLOOKUP(D77,[3]Revenue_59!$A$4:$R$86,15,FALSE)</f>
        <v>3900.7599999999998</v>
      </c>
      <c r="AZ77" s="309">
        <f>VLOOKUP(D77,[3]Revenue_59!$A$4:$R$86,18,FALSE)</f>
        <v>12492.380000000001</v>
      </c>
      <c r="BA77" s="309">
        <f t="shared" si="77"/>
        <v>21989.806950171067</v>
      </c>
      <c r="BB77" s="309">
        <f t="shared" si="78"/>
        <v>25890.566950171065</v>
      </c>
      <c r="BC77" s="368">
        <f t="shared" si="79"/>
        <v>87946.446588435268</v>
      </c>
      <c r="BD77" s="369">
        <f t="shared" si="80"/>
        <v>23.944001177008985</v>
      </c>
      <c r="BE77" s="370">
        <f>VLOOKUP(D77,[3]Revenue_59!$A$4:$X$85,21,FALSE)</f>
        <v>3237.94</v>
      </c>
      <c r="BF77" s="370">
        <f>VLOOKUP(D77,[3]Revenue_59!$A$4:$X$85,24,FALSE)</f>
        <v>13034.31</v>
      </c>
      <c r="BG77" s="371">
        <f t="shared" si="81"/>
        <v>15398.523411617953</v>
      </c>
      <c r="BH77" s="370">
        <f t="shared" si="82"/>
        <v>18636.463411617951</v>
      </c>
      <c r="BI77" s="372">
        <f>VLOOKUP(D77,[3]Revenue_59!$A$4:$F$86,2,FALSE)</f>
        <v>3267.25</v>
      </c>
      <c r="BJ77" s="372">
        <f>VLOOKUP(D77,[3]Revenue_59!$A$4:$F$86,5,FALSE)</f>
        <v>20428.919999999998</v>
      </c>
      <c r="BK77" s="373">
        <f t="shared" si="83"/>
        <v>25426.715805271859</v>
      </c>
      <c r="BL77" s="372">
        <f t="shared" si="84"/>
        <v>28693.965805271859</v>
      </c>
      <c r="BM77" s="370">
        <f>VLOOKUP(D77,[3]Revenue_59!$A$4:$K$85,8,FALSE)</f>
        <v>4080.2999999999993</v>
      </c>
      <c r="BN77" s="370">
        <f>VLOOKUP(D77,[3]Revenue_59!$A$4:$K$85,11,FALSE)</f>
        <v>13303.51</v>
      </c>
      <c r="BO77" s="371">
        <f t="shared" si="85"/>
        <v>16988.306268951626</v>
      </c>
      <c r="BP77" s="370">
        <f t="shared" si="86"/>
        <v>21068.606268951626</v>
      </c>
      <c r="BQ77" s="372">
        <f>VLOOKUP(D77,[3]Revenue_59!$A$4:$Q$85,14,FALSE)</f>
        <v>4274.83</v>
      </c>
      <c r="BR77" s="372">
        <f>VLOOKUP(D77,[3]Revenue_59!$A$4:$Q$85,17,FALSE)</f>
        <v>14919.33</v>
      </c>
      <c r="BS77" s="373">
        <f t="shared" si="87"/>
        <v>24497.038112191116</v>
      </c>
      <c r="BT77" s="372">
        <f t="shared" si="88"/>
        <v>28771.868112191114</v>
      </c>
      <c r="BU77" s="316">
        <f t="shared" si="89"/>
        <v>97170.903598032543</v>
      </c>
      <c r="BV77" s="317">
        <f t="shared" si="90"/>
        <v>10.488720542360454</v>
      </c>
      <c r="BW77" s="374">
        <f>VLOOKUP(D77,[4]รายได้ผู้เยียมเยือนชาวไทย!$C$6:$G$82,3,FALSE)</f>
        <v>3523.06</v>
      </c>
      <c r="BX77" s="374">
        <f>VLOOKUP(D77,[4]รายได้ผู้เยียมเยือนชาวต่างชาติ!$C$6:$G$82,3,FALSE)</f>
        <v>15338.56</v>
      </c>
      <c r="BY77" s="375">
        <f t="shared" si="91"/>
        <v>16923.494041368998</v>
      </c>
      <c r="BZ77" s="374">
        <f t="shared" si="92"/>
        <v>20446.554041369</v>
      </c>
      <c r="CA77" s="376">
        <f>VLOOKUP(D77,[4]รายได้ผู้เยียมเยือนชาวไทย!$C$6:$N$82,6,FALSE)</f>
        <v>1123.46</v>
      </c>
      <c r="CB77" s="376">
        <f>VLOOKUP(D77,[4]รายได้ผู้เยียมเยือนชาวต่างชาติ!$C$6:$N$82,6,FALSE)</f>
        <v>6607.43</v>
      </c>
      <c r="CC77" s="377">
        <f t="shared" si="93"/>
        <v>9324.6431306540544</v>
      </c>
      <c r="CD77" s="376">
        <f t="shared" si="94"/>
        <v>10448.103130654054</v>
      </c>
      <c r="CE77" s="374">
        <f>VLOOKUP(D77,[4]รายได้ผู้เยียมเยือนชาวไทย!$C$6:$N$82,7,FALSE)</f>
        <v>1378.68</v>
      </c>
      <c r="CF77" s="374">
        <f>VLOOKUP(D77,[4]รายได้ผู้เยียมเยือนชาวต่างชาติ!$C$6:$N$82,7,FALSE)</f>
        <v>6357.75</v>
      </c>
      <c r="CG77" s="375">
        <f t="shared" si="95"/>
        <v>9136.7794225973576</v>
      </c>
      <c r="CH77" s="374">
        <f t="shared" si="96"/>
        <v>10515.459422597358</v>
      </c>
      <c r="CI77" s="376">
        <f>VLOOKUP(D77,[4]รายได้ผู้เยียมเยือนชาวไทย!$C$6:$N$82,8,FALSE)</f>
        <v>1014.72</v>
      </c>
      <c r="CJ77" s="376">
        <f>VLOOKUP(D77,[4]รายได้ผู้เยียมเยือนชาวต่างชาติ!$C$6:$N$82,8,FALSE)</f>
        <v>7935.25</v>
      </c>
      <c r="CK77" s="377">
        <f t="shared" si="97"/>
        <v>10234.42612762621</v>
      </c>
      <c r="CL77" s="376">
        <f t="shared" si="98"/>
        <v>11249.146127626209</v>
      </c>
      <c r="CM77" s="374">
        <f>VLOOKUP(D77,[4]รายได้ผู้เยียมเยือนชาวไทย!$C$6:$N$82,9,FALSE)</f>
        <v>1688.9</v>
      </c>
      <c r="CN77" s="374">
        <f>VLOOKUP(D77,[4]รายได้ผู้เยียมเยือนชาวต่างชาติ!$C$6:$N$82,9,FALSE)</f>
        <v>5444.35</v>
      </c>
      <c r="CO77" s="375">
        <f t="shared" si="99"/>
        <v>6234.1749578481313</v>
      </c>
      <c r="CP77" s="374">
        <f t="shared" si="100"/>
        <v>7923.0749578481318</v>
      </c>
      <c r="CQ77" s="376">
        <f>VLOOKUP(D77,[4]รายได้ผู้เยียมเยือนชาวไทย!$C$6:$N$82,10,FALSE)</f>
        <v>1347.08</v>
      </c>
      <c r="CR77" s="376">
        <f>VLOOKUP(D77,[4]รายได้ผู้เยียมเยือนชาวต่างชาติ!$C$6:$N$82,10,FALSE)</f>
        <v>5249.94</v>
      </c>
      <c r="CS77" s="377">
        <f t="shared" si="101"/>
        <v>6195.6591716028315</v>
      </c>
      <c r="CT77" s="376">
        <f t="shared" si="102"/>
        <v>7542.7391716028314</v>
      </c>
      <c r="CU77" s="374">
        <f>VLOOKUP(D77,[4]รายได้ผู้เยียมเยือนชาวไทย!$C$6:$N$82,11,FALSE)</f>
        <v>1310.9</v>
      </c>
      <c r="CV77" s="374">
        <f>VLOOKUP(D77,[4]รายได้ผู้เยียมเยือนชาวต่างชาติ!$C$6:$N$82,11,FALSE)</f>
        <v>4617.4799999999996</v>
      </c>
      <c r="CW77" s="375">
        <f t="shared" si="103"/>
        <v>5592.4666401883269</v>
      </c>
      <c r="CX77" s="374">
        <f t="shared" si="104"/>
        <v>6903.3666401883274</v>
      </c>
      <c r="CY77" s="376">
        <f>VLOOKUP(D77,[4]รายได้ผู้เยียมเยือนชาวไทย!$C$6:$N$82,12,FALSE)</f>
        <v>1360.46</v>
      </c>
      <c r="CZ77" s="376">
        <f>VLOOKUP(D77,[4]รายได้ผู้เยียมเยือนชาวต่างชาติ!$C$6:$N$82,12,FALSE)</f>
        <v>5669.6</v>
      </c>
      <c r="DA77" s="377">
        <f t="shared" si="105"/>
        <v>8913.0055164902296</v>
      </c>
      <c r="DB77" s="376">
        <f t="shared" si="106"/>
        <v>10273.465516490229</v>
      </c>
      <c r="DC77" s="374">
        <f>VLOOKUP(D77,รายได้ที่เกิดขึ้นในจังหวัด!D77:CI153,83,FALSE)</f>
        <v>1801.93</v>
      </c>
      <c r="DD77" s="374">
        <f>VLOOKUP(D77,รายได้ที่เกิดขึ้นในจังหวัด!D77:CI153,84,FALSE)</f>
        <v>5449.29</v>
      </c>
      <c r="DE77" s="375">
        <f t="shared" si="107"/>
        <v>8888.5061531077463</v>
      </c>
      <c r="DF77" s="374">
        <f t="shared" si="108"/>
        <v>10690.436153107747</v>
      </c>
      <c r="DG77" s="376">
        <f>VLOOKUP(D77,รายได้ที่เกิดขึ้นในจังหวัด!D77:CL153,86,FALSE)</f>
        <v>1608.47</v>
      </c>
      <c r="DH77" s="376">
        <f>VLOOKUP(D77,รายได้ที่เกิดขึ้นในจังหวัด!D77:CL153,87,FALSE)</f>
        <v>5968.64</v>
      </c>
      <c r="DI77" s="377">
        <f t="shared" si="109"/>
        <v>8606.7998407059458</v>
      </c>
      <c r="DJ77" s="376">
        <f t="shared" si="110"/>
        <v>10215.269840705945</v>
      </c>
      <c r="DK77" s="378">
        <f t="shared" si="111"/>
        <v>106207.61500218985</v>
      </c>
      <c r="DL77" s="379">
        <f t="shared" si="112"/>
        <v>9.299812052319206</v>
      </c>
    </row>
    <row r="78" spans="1:116" ht="41.1" customHeight="1">
      <c r="A78" s="300">
        <v>68</v>
      </c>
      <c r="B78" s="300" t="s">
        <v>191</v>
      </c>
      <c r="C78" s="322" t="s">
        <v>192</v>
      </c>
      <c r="D78" s="303" t="str">
        <f t="shared" si="61"/>
        <v>สุรินทร์</v>
      </c>
      <c r="E78" s="264" t="s">
        <v>85</v>
      </c>
      <c r="F78" s="304">
        <v>1962.6200000000001</v>
      </c>
      <c r="G78" s="304">
        <v>2072.9650389684289</v>
      </c>
      <c r="H78" s="304">
        <v>2177.2355320668526</v>
      </c>
      <c r="I78" s="305">
        <v>2422.5583784241135</v>
      </c>
      <c r="J78" s="306">
        <f t="shared" si="57"/>
        <v>5.6223333588992647E-2</v>
      </c>
      <c r="K78" s="306">
        <f t="shared" si="57"/>
        <v>5.030016963060404E-2</v>
      </c>
      <c r="L78" s="306">
        <f t="shared" si="57"/>
        <v>0.11267630109103337</v>
      </c>
      <c r="M78" s="307">
        <f t="shared" si="58"/>
        <v>7.3066601436876696E-2</v>
      </c>
      <c r="N78" s="306">
        <f t="shared" si="59"/>
        <v>7.3066601436876696E-2</v>
      </c>
      <c r="O78" s="305">
        <v>0</v>
      </c>
      <c r="P78" s="305">
        <v>0</v>
      </c>
      <c r="Q78" s="305">
        <v>0</v>
      </c>
      <c r="R78" s="305">
        <v>0</v>
      </c>
      <c r="S78" s="305"/>
      <c r="T78" s="306">
        <f t="shared" si="60"/>
        <v>7.3066601436876696E-2</v>
      </c>
      <c r="U78" s="366">
        <f>รายได้ที่เกิดขึ้นในจังหวัด!U78</f>
        <v>619.30000000000018</v>
      </c>
      <c r="V78" s="366">
        <f>รายได้ที่เกิดขึ้นในจังหวัด!V78</f>
        <v>13.41</v>
      </c>
      <c r="W78" s="366">
        <f t="shared" si="62"/>
        <v>16.575751760303479</v>
      </c>
      <c r="X78" s="366">
        <f t="shared" si="63"/>
        <v>635.87575176030361</v>
      </c>
      <c r="Y78" s="366">
        <f>รายได้ที่เกิดขึ้นในจังหวัด!X78</f>
        <v>611.91999999999996</v>
      </c>
      <c r="Z78" s="366">
        <f>รายได้ที่เกิดขึ้นในจังหวัด!Y78</f>
        <v>20.399999999999999</v>
      </c>
      <c r="AA78" s="366">
        <f t="shared" si="64"/>
        <v>24.676333210515793</v>
      </c>
      <c r="AB78" s="366">
        <f t="shared" si="65"/>
        <v>636.5963332105157</v>
      </c>
      <c r="AC78" s="366">
        <f>รายได้ที่เกิดขึ้นในจังหวัด!AA78</f>
        <v>398.94</v>
      </c>
      <c r="AD78" s="366">
        <f>รายได้ที่เกิดขึ้นในจังหวัด!AB78</f>
        <v>15.94</v>
      </c>
      <c r="AE78" s="366">
        <f t="shared" si="66"/>
        <v>18.732232851009854</v>
      </c>
      <c r="AF78" s="366">
        <f t="shared" si="67"/>
        <v>417.67223285100988</v>
      </c>
      <c r="AG78" s="366">
        <f>รายได้ที่เกิดขึ้นในจังหวัด!AD78</f>
        <v>379.76</v>
      </c>
      <c r="AH78" s="366">
        <f>รายได้ที่เกิดขึ้นในจังหวัด!AE78</f>
        <v>8.51</v>
      </c>
      <c r="AI78" s="366">
        <f t="shared" si="68"/>
        <v>14.08263271739753</v>
      </c>
      <c r="AJ78" s="366">
        <f t="shared" si="69"/>
        <v>393.84263271739752</v>
      </c>
      <c r="AK78" s="366">
        <f t="shared" si="70"/>
        <v>2083.9869505392267</v>
      </c>
      <c r="AL78" s="367"/>
      <c r="AM78" s="310">
        <f>VLOOKUP(D78,[2]รายได้!$B$6:$Y$83,21,FALSE)</f>
        <v>597.28000000000009</v>
      </c>
      <c r="AN78" s="310">
        <f>VLOOKUP(D78,[2]รายได้!$B$6:$Y$83,24,FALSE)</f>
        <v>12.8</v>
      </c>
      <c r="AO78" s="310">
        <f t="shared" si="71"/>
        <v>16.15113007492041</v>
      </c>
      <c r="AP78" s="310">
        <f t="shared" si="72"/>
        <v>613.43113007492047</v>
      </c>
      <c r="AQ78" s="309">
        <f>VLOOKUP(D78,[3]Revenue_59!$A$4:$C$85,3,FALSE)</f>
        <v>651.77</v>
      </c>
      <c r="AR78" s="309">
        <f>VLOOKUP(D78,[3]Revenue_59!$A$4:$F$86,6,FALSE)</f>
        <v>20.669999999999995</v>
      </c>
      <c r="AS78" s="309">
        <f t="shared" si="73"/>
        <v>27.195691362456667</v>
      </c>
      <c r="AT78" s="309">
        <f t="shared" si="74"/>
        <v>678.9656913624566</v>
      </c>
      <c r="AU78" s="310">
        <f>VLOOKUP(D78,[3]Revenue_59!$A$4:$L$86,9,FALSE)</f>
        <v>430.45999999999992</v>
      </c>
      <c r="AV78" s="310">
        <f>VLOOKUP(D78,[3]Revenue_59!$A$4:$L$86,12,FALSE)</f>
        <v>17.39</v>
      </c>
      <c r="AW78" s="310">
        <f t="shared" si="75"/>
        <v>24.791108219692742</v>
      </c>
      <c r="AX78" s="310">
        <f t="shared" si="76"/>
        <v>455.25110821969264</v>
      </c>
      <c r="AY78" s="309">
        <f>VLOOKUP(D78,[3]Revenue_59!$A$4:$R$86,15,FALSE)</f>
        <v>412.78999999999996</v>
      </c>
      <c r="AZ78" s="309">
        <f>VLOOKUP(D78,[3]Revenue_59!$A$4:$R$86,18,FALSE)</f>
        <v>9.2100000000000009</v>
      </c>
      <c r="BA78" s="309">
        <f t="shared" si="77"/>
        <v>16.211972579370428</v>
      </c>
      <c r="BB78" s="309">
        <f t="shared" si="78"/>
        <v>429.00197257937037</v>
      </c>
      <c r="BC78" s="368">
        <f t="shared" si="79"/>
        <v>2176.6499022364401</v>
      </c>
      <c r="BD78" s="369">
        <f t="shared" si="80"/>
        <v>4.4464266761956983</v>
      </c>
      <c r="BE78" s="370">
        <f>VLOOKUP(D78,[3]Revenue_59!$A$4:$X$85,21,FALSE)</f>
        <v>653.67000000000007</v>
      </c>
      <c r="BF78" s="370">
        <f>VLOOKUP(D78,[3]Revenue_59!$A$4:$X$85,24,FALSE)</f>
        <v>13.75</v>
      </c>
      <c r="BG78" s="371">
        <f t="shared" si="81"/>
        <v>16.244028023711792</v>
      </c>
      <c r="BH78" s="370">
        <f t="shared" si="82"/>
        <v>669.91402802371181</v>
      </c>
      <c r="BI78" s="372">
        <f>VLOOKUP(D78,[3]Revenue_59!$A$4:$F$86,2,FALSE)</f>
        <v>731.4799999999999</v>
      </c>
      <c r="BJ78" s="372">
        <f>VLOOKUP(D78,[3]Revenue_59!$A$4:$F$86,5,FALSE)</f>
        <v>22.410000000000004</v>
      </c>
      <c r="BK78" s="373">
        <f t="shared" si="83"/>
        <v>27.892453502003164</v>
      </c>
      <c r="BL78" s="372">
        <f t="shared" si="84"/>
        <v>759.37245350200305</v>
      </c>
      <c r="BM78" s="370">
        <f>VLOOKUP(D78,[3]Revenue_59!$A$4:$K$85,8,FALSE)</f>
        <v>484.13</v>
      </c>
      <c r="BN78" s="370">
        <f>VLOOKUP(D78,[3]Revenue_59!$A$4:$K$85,11,FALSE)</f>
        <v>19.399999999999999</v>
      </c>
      <c r="BO78" s="371">
        <f t="shared" si="85"/>
        <v>24.773397518223501</v>
      </c>
      <c r="BP78" s="370">
        <f t="shared" si="86"/>
        <v>508.90339751822347</v>
      </c>
      <c r="BQ78" s="372">
        <f>VLOOKUP(D78,[3]Revenue_59!$A$4:$Q$85,14,FALSE)</f>
        <v>454.63</v>
      </c>
      <c r="BR78" s="372">
        <f>VLOOKUP(D78,[3]Revenue_59!$A$4:$Q$85,17,FALSE)</f>
        <v>9.870000000000001</v>
      </c>
      <c r="BS78" s="373">
        <f t="shared" si="87"/>
        <v>16.206208064794218</v>
      </c>
      <c r="BT78" s="372">
        <f t="shared" si="88"/>
        <v>470.83620806479422</v>
      </c>
      <c r="BU78" s="316">
        <f t="shared" si="89"/>
        <v>2409.0260871087326</v>
      </c>
      <c r="BV78" s="317">
        <f t="shared" si="90"/>
        <v>10.675864071366423</v>
      </c>
      <c r="BW78" s="374">
        <f>VLOOKUP(D78,[4]รายได้ผู้เยียมเยือนชาวไทย!$C$6:$G$82,3,FALSE)</f>
        <v>712.27999999999986</v>
      </c>
      <c r="BX78" s="374">
        <f>VLOOKUP(D78,[4]รายได้ผู้เยียมเยือนชาวต่างชาติ!$C$6:$G$82,3,FALSE)</f>
        <v>14.719999999999999</v>
      </c>
      <c r="BY78" s="375">
        <f t="shared" si="91"/>
        <v>16.241018210898002</v>
      </c>
      <c r="BZ78" s="374">
        <f t="shared" si="92"/>
        <v>728.52101821089786</v>
      </c>
      <c r="CA78" s="376">
        <f>VLOOKUP(D78,[4]รายได้ผู้เยียมเยือนชาวไทย!$C$6:$N$82,6,FALSE)</f>
        <v>281.35000000000002</v>
      </c>
      <c r="CB78" s="376">
        <f>VLOOKUP(D78,[4]รายได้ผู้เยียมเยือนชาวต่างชาติ!$C$6:$N$82,6,FALSE)</f>
        <v>8.94</v>
      </c>
      <c r="CC78" s="377">
        <f t="shared" si="93"/>
        <v>12.616449903827545</v>
      </c>
      <c r="CD78" s="376">
        <f t="shared" si="94"/>
        <v>293.96644990382759</v>
      </c>
      <c r="CE78" s="374">
        <f>VLOOKUP(D78,[4]รายได้ผู้เยียมเยือนชาวไทย!$C$6:$N$82,7,FALSE)</f>
        <v>234.79</v>
      </c>
      <c r="CF78" s="374">
        <f>VLOOKUP(D78,[4]รายได้ผู้เยียมเยือนชาวต่างชาติ!$C$6:$N$82,7,FALSE)</f>
        <v>7.67</v>
      </c>
      <c r="CG78" s="375">
        <f t="shared" si="95"/>
        <v>11.022625641354525</v>
      </c>
      <c r="CH78" s="374">
        <f t="shared" si="96"/>
        <v>245.81262564135451</v>
      </c>
      <c r="CI78" s="376">
        <f>VLOOKUP(D78,[4]รายได้ผู้เยียมเยือนชาวไทย!$C$6:$N$82,8,FALSE)</f>
        <v>274.31</v>
      </c>
      <c r="CJ78" s="376">
        <f>VLOOKUP(D78,[4]รายได้ผู้เยียมเยือนชาวต่างชาติ!$C$6:$N$82,8,FALSE)</f>
        <v>7.05</v>
      </c>
      <c r="CK78" s="377">
        <f t="shared" si="97"/>
        <v>9.0926819192545629</v>
      </c>
      <c r="CL78" s="376">
        <f t="shared" si="98"/>
        <v>283.40268191925458</v>
      </c>
      <c r="CM78" s="374">
        <f>VLOOKUP(D78,[4]รายได้ผู้เยียมเยือนชาวไทย!$C$6:$N$82,9,FALSE)</f>
        <v>173.72</v>
      </c>
      <c r="CN78" s="374">
        <f>VLOOKUP(D78,[4]รายได้ผู้เยียมเยือนชาวต่างชาติ!$C$6:$N$82,9,FALSE)</f>
        <v>8.27</v>
      </c>
      <c r="CO78" s="375">
        <f t="shared" si="99"/>
        <v>9.4697488040636681</v>
      </c>
      <c r="CP78" s="374">
        <f t="shared" si="100"/>
        <v>183.18974880406367</v>
      </c>
      <c r="CQ78" s="376">
        <f>VLOOKUP(D78,[4]รายได้ผู้เยียมเยือนชาวไทย!$C$6:$N$82,10,FALSE)</f>
        <v>174.14</v>
      </c>
      <c r="CR78" s="376">
        <f>VLOOKUP(D78,[4]รายได้ผู้เยียมเยือนชาวต่างชาติ!$C$6:$N$82,10,FALSE)</f>
        <v>6.82</v>
      </c>
      <c r="CS78" s="377">
        <f t="shared" si="101"/>
        <v>8.0485482787101041</v>
      </c>
      <c r="CT78" s="376">
        <f t="shared" si="102"/>
        <v>182.1885482787101</v>
      </c>
      <c r="CU78" s="374">
        <f>VLOOKUP(D78,[4]รายได้ผู้เยียมเยือนชาวไทย!$C$6:$N$82,11,FALSE)</f>
        <v>162.21</v>
      </c>
      <c r="CV78" s="374">
        <f>VLOOKUP(D78,[4]รายได้ผู้เยียมเยือนชาวต่างชาติ!$C$6:$N$82,11,FALSE)</f>
        <v>5.41</v>
      </c>
      <c r="CW78" s="375">
        <f t="shared" si="103"/>
        <v>6.5523282230608153</v>
      </c>
      <c r="CX78" s="374">
        <f t="shared" si="104"/>
        <v>168.76232822306082</v>
      </c>
      <c r="CY78" s="376">
        <f>VLOOKUP(D78,[4]รายได้ผู้เยียมเยือนชาวไทย!$C$6:$N$82,12,FALSE)</f>
        <v>167.51</v>
      </c>
      <c r="CZ78" s="376">
        <f>VLOOKUP(D78,[4]รายได้ผู้เยียมเยือนชาวต่างชาติ!$C$6:$N$82,12,FALSE)</f>
        <v>3.74</v>
      </c>
      <c r="DA78" s="377">
        <f t="shared" si="105"/>
        <v>5.8795401142361827</v>
      </c>
      <c r="DB78" s="376">
        <f t="shared" si="106"/>
        <v>173.38954011423618</v>
      </c>
      <c r="DC78" s="374">
        <f>VLOOKUP(D78,รายได้ที่เกิดขึ้นในจังหวัด!D78:CI154,83,FALSE)</f>
        <v>163.92</v>
      </c>
      <c r="DD78" s="374">
        <f>VLOOKUP(D78,รายได้ที่เกิดขึ้นในจังหวัด!D78:CI154,84,FALSE)</f>
        <v>3.7</v>
      </c>
      <c r="DE78" s="375">
        <f t="shared" si="107"/>
        <v>6.0351849078501347</v>
      </c>
      <c r="DF78" s="374">
        <f t="shared" si="108"/>
        <v>169.95518490785011</v>
      </c>
      <c r="DG78" s="376">
        <f>VLOOKUP(D78,รายได้ที่เกิดขึ้นในจังหวัด!D78:CL154,86,FALSE)</f>
        <v>148.68</v>
      </c>
      <c r="DH78" s="376">
        <f>VLOOKUP(D78,รายได้ที่เกิดขึ้นในจังหวัด!D78:CL154,87,FALSE)</f>
        <v>3.1</v>
      </c>
      <c r="DI78" s="377">
        <f t="shared" si="109"/>
        <v>4.4702108865986938</v>
      </c>
      <c r="DJ78" s="376">
        <f t="shared" si="110"/>
        <v>153.1502108865987</v>
      </c>
      <c r="DK78" s="378">
        <f t="shared" si="111"/>
        <v>2582.3383368898544</v>
      </c>
      <c r="DL78" s="379">
        <f t="shared" si="112"/>
        <v>7.194286965531699</v>
      </c>
    </row>
    <row r="79" spans="1:116" ht="41.1" customHeight="1">
      <c r="A79" s="300">
        <v>69</v>
      </c>
      <c r="B79" s="300" t="s">
        <v>193</v>
      </c>
      <c r="C79" s="322" t="s">
        <v>194</v>
      </c>
      <c r="D79" s="303" t="str">
        <f t="shared" si="61"/>
        <v>หนองคาย</v>
      </c>
      <c r="E79" s="264" t="s">
        <v>53</v>
      </c>
      <c r="F79" s="304">
        <v>3987.8600000000006</v>
      </c>
      <c r="G79" s="304">
        <v>4357.1105712398012</v>
      </c>
      <c r="H79" s="304">
        <v>4769.4136377961431</v>
      </c>
      <c r="I79" s="305">
        <v>5059.9093886612773</v>
      </c>
      <c r="J79" s="306">
        <f t="shared" si="57"/>
        <v>9.2593664581956378E-2</v>
      </c>
      <c r="K79" s="306">
        <f t="shared" si="57"/>
        <v>9.4627634487371409E-2</v>
      </c>
      <c r="L79" s="306">
        <f t="shared" si="57"/>
        <v>6.0908063952147963E-2</v>
      </c>
      <c r="M79" s="307">
        <f t="shared" si="58"/>
        <v>8.2709787673825239E-2</v>
      </c>
      <c r="N79" s="306">
        <f t="shared" si="59"/>
        <v>8.2709787673825239E-2</v>
      </c>
      <c r="O79" s="305">
        <v>0</v>
      </c>
      <c r="P79" s="305">
        <v>0</v>
      </c>
      <c r="Q79" s="305">
        <v>0</v>
      </c>
      <c r="R79" s="305">
        <v>0</v>
      </c>
      <c r="S79" s="305"/>
      <c r="T79" s="306">
        <f t="shared" si="60"/>
        <v>8.2709787673825239E-2</v>
      </c>
      <c r="U79" s="366">
        <f>รายได้ที่เกิดขึ้นในจังหวัด!U79</f>
        <v>1096.9000000000001</v>
      </c>
      <c r="V79" s="366">
        <f>รายได้ที่เกิดขึ้นในจังหวัด!V79</f>
        <v>148.76999999999998</v>
      </c>
      <c r="W79" s="366">
        <f t="shared" si="62"/>
        <v>183.89072254887014</v>
      </c>
      <c r="X79" s="366">
        <f t="shared" si="63"/>
        <v>1280.7907225488702</v>
      </c>
      <c r="Y79" s="366">
        <f>รายได้ที่เกิดขึ้นในจังหวัด!X79</f>
        <v>789.16000000000008</v>
      </c>
      <c r="Z79" s="366">
        <f>รายได้ที่เกิดขึ้นในจังหวัด!Y79</f>
        <v>176.32000000000002</v>
      </c>
      <c r="AA79" s="366">
        <f t="shared" si="64"/>
        <v>213.28093488618362</v>
      </c>
      <c r="AB79" s="366">
        <f t="shared" si="65"/>
        <v>1002.4409348861836</v>
      </c>
      <c r="AC79" s="366">
        <f>รายได้ที่เกิดขึ้นในจังหวัด!AA79</f>
        <v>931.29000000000008</v>
      </c>
      <c r="AD79" s="366">
        <f>รายได้ที่เกิดขึ้นในจังหวัด!AB79</f>
        <v>152.19999999999999</v>
      </c>
      <c r="AE79" s="366">
        <f t="shared" si="66"/>
        <v>178.86109409809913</v>
      </c>
      <c r="AF79" s="366">
        <f t="shared" si="67"/>
        <v>1110.1510940980993</v>
      </c>
      <c r="AG79" s="366">
        <f>รายได้ที่เกิดขึ้นในจังหวัด!AD79</f>
        <v>747.84</v>
      </c>
      <c r="AH79" s="366">
        <f>รายได้ที่เกิดขึ้นในจังหวัด!AE79</f>
        <v>153.92000000000002</v>
      </c>
      <c r="AI79" s="366">
        <f t="shared" si="68"/>
        <v>254.71196567119014</v>
      </c>
      <c r="AJ79" s="366">
        <f t="shared" si="69"/>
        <v>1002.5519656711901</v>
      </c>
      <c r="AK79" s="366">
        <f t="shared" si="70"/>
        <v>4395.9347172043435</v>
      </c>
      <c r="AL79" s="367"/>
      <c r="AM79" s="310">
        <f>VLOOKUP(D79,[2]รายได้!$B$6:$Y$83,21,FALSE)</f>
        <v>1081.27</v>
      </c>
      <c r="AN79" s="310">
        <f>VLOOKUP(D79,[2]รายได้!$B$6:$Y$83,24,FALSE)</f>
        <v>144.79999999999998</v>
      </c>
      <c r="AO79" s="310">
        <f t="shared" si="71"/>
        <v>182.70965897253711</v>
      </c>
      <c r="AP79" s="310">
        <f t="shared" si="72"/>
        <v>1263.979658972537</v>
      </c>
      <c r="AQ79" s="309">
        <f>VLOOKUP(D79,[3]Revenue_59!$A$4:$C$85,3,FALSE)</f>
        <v>887.78999999999985</v>
      </c>
      <c r="AR79" s="309">
        <f>VLOOKUP(D79,[3]Revenue_59!$A$4:$F$86,6,FALSE)</f>
        <v>185.89</v>
      </c>
      <c r="AS79" s="309">
        <f t="shared" si="73"/>
        <v>244.57702309468172</v>
      </c>
      <c r="AT79" s="309">
        <f t="shared" si="74"/>
        <v>1132.3670230946816</v>
      </c>
      <c r="AU79" s="310">
        <f>VLOOKUP(D79,[3]Revenue_59!$A$4:$L$86,9,FALSE)</f>
        <v>1034.08</v>
      </c>
      <c r="AV79" s="310">
        <f>VLOOKUP(D79,[3]Revenue_59!$A$4:$L$86,12,FALSE)</f>
        <v>167.81</v>
      </c>
      <c r="AW79" s="310">
        <f t="shared" si="75"/>
        <v>239.22920473528691</v>
      </c>
      <c r="AX79" s="310">
        <f t="shared" si="76"/>
        <v>1273.3092047352868</v>
      </c>
      <c r="AY79" s="309">
        <f>VLOOKUP(D79,[3]Revenue_59!$A$4:$R$86,15,FALSE)</f>
        <v>825.20999999999981</v>
      </c>
      <c r="AZ79" s="309">
        <f>VLOOKUP(D79,[3]Revenue_59!$A$4:$R$86,18,FALSE)</f>
        <v>167.06</v>
      </c>
      <c r="BA79" s="309">
        <f t="shared" si="77"/>
        <v>294.06863616825444</v>
      </c>
      <c r="BB79" s="309">
        <f t="shared" si="78"/>
        <v>1119.2786361682543</v>
      </c>
      <c r="BC79" s="368">
        <f t="shared" si="79"/>
        <v>4788.9345229707596</v>
      </c>
      <c r="BD79" s="369">
        <f t="shared" si="80"/>
        <v>8.9400737510576569</v>
      </c>
      <c r="BE79" s="370">
        <f>VLOOKUP(D79,[3]Revenue_59!$A$4:$X$85,21,FALSE)</f>
        <v>1100.54</v>
      </c>
      <c r="BF79" s="370">
        <f>VLOOKUP(D79,[3]Revenue_59!$A$4:$X$85,24,FALSE)</f>
        <v>139.31000000000003</v>
      </c>
      <c r="BG79" s="371">
        <f t="shared" si="81"/>
        <v>164.57858501696657</v>
      </c>
      <c r="BH79" s="370">
        <f t="shared" si="82"/>
        <v>1265.1185850169666</v>
      </c>
      <c r="BI79" s="372">
        <f>VLOOKUP(D79,[3]Revenue_59!$A$4:$F$86,2,FALSE)</f>
        <v>939.08</v>
      </c>
      <c r="BJ79" s="372">
        <f>VLOOKUP(D79,[3]Revenue_59!$A$4:$F$86,5,FALSE)</f>
        <v>200.67</v>
      </c>
      <c r="BK79" s="373">
        <f t="shared" si="83"/>
        <v>249.76254548179264</v>
      </c>
      <c r="BL79" s="372">
        <f t="shared" si="84"/>
        <v>1188.8425454817927</v>
      </c>
      <c r="BM79" s="370">
        <f>VLOOKUP(D79,[3]Revenue_59!$A$4:$K$85,8,FALSE)</f>
        <v>1120.5199999999998</v>
      </c>
      <c r="BN79" s="370">
        <f>VLOOKUP(D79,[3]Revenue_59!$A$4:$K$85,11,FALSE)</f>
        <v>176.79</v>
      </c>
      <c r="BO79" s="371">
        <f t="shared" si="85"/>
        <v>225.75716222921304</v>
      </c>
      <c r="BP79" s="370">
        <f t="shared" si="86"/>
        <v>1346.2771622292128</v>
      </c>
      <c r="BQ79" s="372">
        <f>VLOOKUP(D79,[3]Revenue_59!$A$4:$Q$85,14,FALSE)</f>
        <v>891.41999999999985</v>
      </c>
      <c r="BR79" s="372">
        <f>VLOOKUP(D79,[3]Revenue_59!$A$4:$Q$85,17,FALSE)</f>
        <v>178.15</v>
      </c>
      <c r="BS79" s="373">
        <f t="shared" si="87"/>
        <v>292.51630868724317</v>
      </c>
      <c r="BT79" s="372">
        <f t="shared" si="88"/>
        <v>1183.9363086872431</v>
      </c>
      <c r="BU79" s="316">
        <f t="shared" si="89"/>
        <v>4984.1746014152159</v>
      </c>
      <c r="BV79" s="317">
        <f t="shared" si="90"/>
        <v>4.0769001436115131</v>
      </c>
      <c r="BW79" s="374">
        <f>VLOOKUP(D79,[4]รายได้ผู้เยียมเยือนชาวไทย!$C$6:$G$82,3,FALSE)</f>
        <v>1169.8999999999999</v>
      </c>
      <c r="BX79" s="374">
        <f>VLOOKUP(D79,[4]รายได้ผู้เยียมเยือนชาวต่างชาติ!$C$6:$G$82,3,FALSE)</f>
        <v>149.04999999999998</v>
      </c>
      <c r="BY79" s="375">
        <f t="shared" si="91"/>
        <v>164.45134268575725</v>
      </c>
      <c r="BZ79" s="374">
        <f t="shared" si="92"/>
        <v>1334.3513426857571</v>
      </c>
      <c r="CA79" s="376">
        <f>VLOOKUP(D79,[4]รายได้ผู้เยียมเยือนชาวไทย!$C$6:$N$82,6,FALSE)</f>
        <v>368.73</v>
      </c>
      <c r="CB79" s="376">
        <f>VLOOKUP(D79,[4]รายได้ผู้เยียมเยือนชาวต่างชาติ!$C$6:$N$82,6,FALSE)</f>
        <v>80.209999999999994</v>
      </c>
      <c r="CC79" s="377">
        <f t="shared" si="93"/>
        <v>113.19524013266302</v>
      </c>
      <c r="CD79" s="376">
        <f t="shared" si="94"/>
        <v>481.92524013266302</v>
      </c>
      <c r="CE79" s="374">
        <f>VLOOKUP(D79,[4]รายได้ผู้เยียมเยือนชาวไทย!$C$6:$N$82,7,FALSE)</f>
        <v>328.62</v>
      </c>
      <c r="CF79" s="374">
        <f>VLOOKUP(D79,[4]รายได้ผู้เยียมเยือนชาวต่างชาติ!$C$6:$N$82,7,FALSE)</f>
        <v>71.569999999999993</v>
      </c>
      <c r="CG79" s="375">
        <f t="shared" si="95"/>
        <v>102.85388750348673</v>
      </c>
      <c r="CH79" s="374">
        <f t="shared" si="96"/>
        <v>431.47388750348671</v>
      </c>
      <c r="CI79" s="376">
        <f>VLOOKUP(D79,[4]รายได้ผู้เยียมเยือนชาวไทย!$C$6:$N$82,8,FALSE)</f>
        <v>314.60000000000002</v>
      </c>
      <c r="CJ79" s="376">
        <f>VLOOKUP(D79,[4]รายได้ผู้เยียมเยือนชาวต่างชาติ!$C$6:$N$82,8,FALSE)</f>
        <v>64.94</v>
      </c>
      <c r="CK79" s="377">
        <f t="shared" si="97"/>
        <v>83.755853026438487</v>
      </c>
      <c r="CL79" s="376">
        <f t="shared" si="98"/>
        <v>398.35585302643852</v>
      </c>
      <c r="CM79" s="374">
        <f>VLOOKUP(D79,[4]รายได้ผู้เยียมเยือนชาวไทย!$C$6:$N$82,9,FALSE)</f>
        <v>401.42</v>
      </c>
      <c r="CN79" s="374">
        <f>VLOOKUP(D79,[4]รายได้ผู้เยียมเยือนชาวต่างชาติ!$C$6:$N$82,9,FALSE)</f>
        <v>68.61</v>
      </c>
      <c r="CO79" s="375">
        <f t="shared" si="99"/>
        <v>78.563417829118308</v>
      </c>
      <c r="CP79" s="374">
        <f t="shared" si="100"/>
        <v>479.98341782911831</v>
      </c>
      <c r="CQ79" s="376">
        <f>VLOOKUP(D79,[4]รายได้ผู้เยียมเยือนชาวไทย!$C$6:$N$82,10,FALSE)</f>
        <v>414.21</v>
      </c>
      <c r="CR79" s="376">
        <f>VLOOKUP(D79,[4]รายได้ผู้เยียมเยือนชาวต่างชาติ!$C$6:$N$82,10,FALSE)</f>
        <v>58.63</v>
      </c>
      <c r="CS79" s="377">
        <f t="shared" si="101"/>
        <v>69.191552137943305</v>
      </c>
      <c r="CT79" s="376">
        <f t="shared" si="102"/>
        <v>483.40155213794327</v>
      </c>
      <c r="CU79" s="374">
        <f>VLOOKUP(D79,[4]รายได้ผู้เยียมเยือนชาวไทย!$C$6:$N$82,11,FALSE)</f>
        <v>371.36</v>
      </c>
      <c r="CV79" s="374">
        <f>VLOOKUP(D79,[4]รายได้ผู้เยียมเยือนชาวต่างชาติ!$C$6:$N$82,11,FALSE)</f>
        <v>58.48</v>
      </c>
      <c r="CW79" s="375">
        <f t="shared" si="103"/>
        <v>70.828124673677721</v>
      </c>
      <c r="CX79" s="374">
        <f t="shared" si="104"/>
        <v>442.18812467367775</v>
      </c>
      <c r="CY79" s="376">
        <f>VLOOKUP(D79,[4]รายได้ผู้เยียมเยือนชาวไทย!$C$6:$N$82,12,FALSE)</f>
        <v>322.45999999999998</v>
      </c>
      <c r="CZ79" s="376">
        <f>VLOOKUP(D79,[4]รายได้ผู้เยียมเยือนชาวต่างชาติ!$C$6:$N$82,12,FALSE)</f>
        <v>63.22</v>
      </c>
      <c r="DA79" s="377">
        <f t="shared" si="105"/>
        <v>99.38623690428112</v>
      </c>
      <c r="DB79" s="376">
        <f t="shared" si="106"/>
        <v>421.84623690428111</v>
      </c>
      <c r="DC79" s="374">
        <f>VLOOKUP(D79,รายได้ที่เกิดขึ้นในจังหวัด!D79:CI155,83,FALSE)</f>
        <v>300.48</v>
      </c>
      <c r="DD79" s="374">
        <f>VLOOKUP(D79,รายได้ที่เกิดขึ้นในจังหวัด!D79:CI155,84,FALSE)</f>
        <v>66.39</v>
      </c>
      <c r="DE79" s="375">
        <f t="shared" si="107"/>
        <v>108.29079081950553</v>
      </c>
      <c r="DF79" s="374">
        <f t="shared" si="108"/>
        <v>408.77079081950558</v>
      </c>
      <c r="DG79" s="376">
        <f>VLOOKUP(D79,รายได้ที่เกิดขึ้นในจังหวัด!D79:CL155,86,FALSE)</f>
        <v>323.27</v>
      </c>
      <c r="DH79" s="376">
        <f>VLOOKUP(D79,รายได้ที่เกิดขึ้นในจังหวัด!D79:CL155,87,FALSE)</f>
        <v>61.41</v>
      </c>
      <c r="DI79" s="377">
        <f t="shared" si="109"/>
        <v>88.553435660008304</v>
      </c>
      <c r="DJ79" s="376">
        <f t="shared" si="110"/>
        <v>411.82343566000827</v>
      </c>
      <c r="DK79" s="378">
        <f t="shared" si="111"/>
        <v>5294.1198813728788</v>
      </c>
      <c r="DL79" s="379">
        <f t="shared" si="112"/>
        <v>6.2185879256648935</v>
      </c>
    </row>
    <row r="80" spans="1:116" ht="41.1" customHeight="1">
      <c r="A80" s="300">
        <v>70</v>
      </c>
      <c r="B80" s="300" t="s">
        <v>195</v>
      </c>
      <c r="C80" s="322" t="s">
        <v>196</v>
      </c>
      <c r="D80" s="303" t="str">
        <f t="shared" si="61"/>
        <v>หนองบัวลำภู</v>
      </c>
      <c r="E80" s="264" t="s">
        <v>53</v>
      </c>
      <c r="F80" s="304">
        <v>292.31</v>
      </c>
      <c r="G80" s="304">
        <v>306.44395132693609</v>
      </c>
      <c r="H80" s="304">
        <v>329.69472644030253</v>
      </c>
      <c r="I80" s="305">
        <v>345.3310271765186</v>
      </c>
      <c r="J80" s="306">
        <f t="shared" si="57"/>
        <v>4.8352609650494628E-2</v>
      </c>
      <c r="K80" s="306">
        <f t="shared" si="57"/>
        <v>7.5872847261915358E-2</v>
      </c>
      <c r="L80" s="306">
        <f t="shared" si="57"/>
        <v>4.7426602496923223E-2</v>
      </c>
      <c r="M80" s="307">
        <f t="shared" si="58"/>
        <v>5.7217353136444403E-2</v>
      </c>
      <c r="N80" s="306">
        <f t="shared" si="59"/>
        <v>5.7217353136444403E-2</v>
      </c>
      <c r="O80" s="305">
        <v>0</v>
      </c>
      <c r="P80" s="305">
        <v>0</v>
      </c>
      <c r="Q80" s="305">
        <v>0</v>
      </c>
      <c r="R80" s="305">
        <v>0</v>
      </c>
      <c r="S80" s="305"/>
      <c r="T80" s="306">
        <f t="shared" si="60"/>
        <v>5.7217353136444403E-2</v>
      </c>
      <c r="U80" s="366">
        <f>รายได้ที่เกิดขึ้นในจังหวัด!U80</f>
        <v>106.42</v>
      </c>
      <c r="V80" s="366">
        <f>รายได้ที่เกิดขึ้นในจังหวัด!V80</f>
        <v>0.37</v>
      </c>
      <c r="W80" s="366">
        <f t="shared" si="62"/>
        <v>0.45734736400539056</v>
      </c>
      <c r="X80" s="366">
        <f t="shared" si="63"/>
        <v>106.87734736400539</v>
      </c>
      <c r="Y80" s="366">
        <f>รายได้ที่เกิดขึ้นในจังหวัด!X80</f>
        <v>76.62</v>
      </c>
      <c r="Z80" s="366">
        <f>รายได้ที่เกิดขึ้นในจังหวัด!Y80</f>
        <v>0.37000000000000005</v>
      </c>
      <c r="AA80" s="366">
        <f t="shared" si="64"/>
        <v>0.44756094548484532</v>
      </c>
      <c r="AB80" s="366">
        <f t="shared" si="65"/>
        <v>77.067560945484857</v>
      </c>
      <c r="AC80" s="366">
        <f>รายได้ที่เกิดขึ้นในจังหวัด!AA80</f>
        <v>60.99</v>
      </c>
      <c r="AD80" s="366">
        <f>รายได้ที่เกิดขึ้นในจังหวัด!AB80</f>
        <v>0.34</v>
      </c>
      <c r="AE80" s="366">
        <f t="shared" si="66"/>
        <v>0.39955829167775109</v>
      </c>
      <c r="AF80" s="366">
        <f t="shared" si="67"/>
        <v>61.389558291677751</v>
      </c>
      <c r="AG80" s="366">
        <f>รายได้ที่เกิดขึ้นในจังหวัด!AD80</f>
        <v>61.440000000000005</v>
      </c>
      <c r="AH80" s="366">
        <f>รายได้ที่เกิดขึ้นในจังหวัด!AE80</f>
        <v>0.35000000000000003</v>
      </c>
      <c r="AI80" s="366">
        <f t="shared" si="68"/>
        <v>0.5791917098812146</v>
      </c>
      <c r="AJ80" s="366">
        <f t="shared" si="69"/>
        <v>62.01919170988122</v>
      </c>
      <c r="AK80" s="366">
        <f t="shared" si="70"/>
        <v>307.35365831104923</v>
      </c>
      <c r="AL80" s="367"/>
      <c r="AM80" s="310">
        <f>VLOOKUP(D80,[2]รายได้!$B$6:$Y$83,21,FALSE)</f>
        <v>112.68</v>
      </c>
      <c r="AN80" s="310">
        <f>VLOOKUP(D80,[2]รายได้!$B$6:$Y$83,24,FALSE)</f>
        <v>0.46000000000000008</v>
      </c>
      <c r="AO80" s="310">
        <f t="shared" si="71"/>
        <v>0.58043123706745225</v>
      </c>
      <c r="AP80" s="310">
        <f t="shared" si="72"/>
        <v>113.26043123706746</v>
      </c>
      <c r="AQ80" s="309">
        <f>VLOOKUP(D80,[3]Revenue_59!$A$4:$C$85,3,FALSE)</f>
        <v>82.3</v>
      </c>
      <c r="AR80" s="309">
        <f>VLOOKUP(D80,[3]Revenue_59!$A$4:$F$86,6,FALSE)</f>
        <v>0.40000000000000008</v>
      </c>
      <c r="AS80" s="309">
        <f t="shared" si="73"/>
        <v>0.5262833355095633</v>
      </c>
      <c r="AT80" s="309">
        <f t="shared" si="74"/>
        <v>82.826283335509558</v>
      </c>
      <c r="AU80" s="310">
        <f>VLOOKUP(D80,[3]Revenue_59!$A$4:$L$86,9,FALSE)</f>
        <v>66.47</v>
      </c>
      <c r="AV80" s="310">
        <f>VLOOKUP(D80,[3]Revenue_59!$A$4:$L$86,12,FALSE)</f>
        <v>0.41</v>
      </c>
      <c r="AW80" s="310">
        <f t="shared" si="75"/>
        <v>0.58449421334525731</v>
      </c>
      <c r="AX80" s="310">
        <f t="shared" si="76"/>
        <v>67.054494213345251</v>
      </c>
      <c r="AY80" s="309">
        <f>VLOOKUP(D80,[3]Revenue_59!$A$4:$R$86,15,FALSE)</f>
        <v>65.940000000000012</v>
      </c>
      <c r="AZ80" s="309">
        <f>VLOOKUP(D80,[3]Revenue_59!$A$4:$R$86,18,FALSE)</f>
        <v>0.36000000000000004</v>
      </c>
      <c r="BA80" s="309">
        <f t="shared" si="77"/>
        <v>0.633692739258779</v>
      </c>
      <c r="BB80" s="309">
        <f t="shared" si="78"/>
        <v>66.573692739258789</v>
      </c>
      <c r="BC80" s="368">
        <f t="shared" si="79"/>
        <v>329.71490152518106</v>
      </c>
      <c r="BD80" s="369">
        <f t="shared" si="80"/>
        <v>7.2754114387347624</v>
      </c>
      <c r="BE80" s="370">
        <f>VLOOKUP(D80,[3]Revenue_59!$A$4:$X$85,21,FALSE)</f>
        <v>120.17999999999998</v>
      </c>
      <c r="BF80" s="370">
        <f>VLOOKUP(D80,[3]Revenue_59!$A$4:$X$85,24,FALSE)</f>
        <v>0.59000000000000008</v>
      </c>
      <c r="BG80" s="371">
        <f t="shared" si="81"/>
        <v>0.69701647519926968</v>
      </c>
      <c r="BH80" s="370">
        <f t="shared" si="82"/>
        <v>120.87701647519924</v>
      </c>
      <c r="BI80" s="372">
        <f>VLOOKUP(D80,[3]Revenue_59!$A$4:$F$86,2,FALSE)</f>
        <v>86.49</v>
      </c>
      <c r="BJ80" s="372">
        <f>VLOOKUP(D80,[3]Revenue_59!$A$4:$F$86,5,FALSE)</f>
        <v>0.41000000000000009</v>
      </c>
      <c r="BK80" s="373">
        <f t="shared" si="83"/>
        <v>0.51030370083986154</v>
      </c>
      <c r="BL80" s="372">
        <f t="shared" si="84"/>
        <v>87.000303700839851</v>
      </c>
      <c r="BM80" s="370">
        <f>VLOOKUP(D80,[3]Revenue_59!$A$4:$K$85,8,FALSE)</f>
        <v>69.28</v>
      </c>
      <c r="BN80" s="370">
        <f>VLOOKUP(D80,[3]Revenue_59!$A$4:$K$85,11,FALSE)</f>
        <v>0.42</v>
      </c>
      <c r="BO80" s="371">
        <f t="shared" si="85"/>
        <v>0.53633128647700368</v>
      </c>
      <c r="BP80" s="370">
        <f t="shared" si="86"/>
        <v>69.816331286477009</v>
      </c>
      <c r="BQ80" s="372">
        <f>VLOOKUP(D80,[3]Revenue_59!$A$4:$Q$85,14,FALSE)</f>
        <v>68.45</v>
      </c>
      <c r="BR80" s="372">
        <f>VLOOKUP(D80,[3]Revenue_59!$A$4:$Q$85,17,FALSE)</f>
        <v>0.36000000000000004</v>
      </c>
      <c r="BS80" s="373">
        <f t="shared" si="87"/>
        <v>0.59110789294082267</v>
      </c>
      <c r="BT80" s="372">
        <f t="shared" si="88"/>
        <v>69.041107892940829</v>
      </c>
      <c r="BU80" s="316">
        <f t="shared" si="89"/>
        <v>346.7347593554569</v>
      </c>
      <c r="BV80" s="317">
        <f t="shared" si="90"/>
        <v>5.1619923004832691</v>
      </c>
      <c r="BW80" s="374">
        <f>VLOOKUP(D80,[4]รายได้ผู้เยียมเยือนชาวไทย!$C$6:$G$82,3,FALSE)</f>
        <v>124.33</v>
      </c>
      <c r="BX80" s="374">
        <f>VLOOKUP(D80,[4]รายได้ผู้เยียมเยือนชาวต่างชาติ!$C$6:$G$82,3,FALSE)</f>
        <v>0.6100000000000001</v>
      </c>
      <c r="BY80" s="375">
        <f t="shared" si="91"/>
        <v>0.67303132531574617</v>
      </c>
      <c r="BZ80" s="374">
        <f t="shared" si="92"/>
        <v>125.00303132531575</v>
      </c>
      <c r="CA80" s="376">
        <f>VLOOKUP(D80,[4]รายได้ผู้เยียมเยือนชาวไทย!$C$6:$N$82,6,FALSE)</f>
        <v>31.96</v>
      </c>
      <c r="CB80" s="376">
        <f>VLOOKUP(D80,[4]รายได้ผู้เยียมเยือนชาวต่างชาติ!$C$6:$N$82,6,FALSE)</f>
        <v>0.18</v>
      </c>
      <c r="CC80" s="377">
        <f t="shared" si="93"/>
        <v>0.25402248128511834</v>
      </c>
      <c r="CD80" s="376">
        <f t="shared" si="94"/>
        <v>32.21402248128512</v>
      </c>
      <c r="CE80" s="374">
        <f>VLOOKUP(D80,[4]รายได้ผู้เยียมเยือนชาวไทย!$C$6:$N$82,7,FALSE)</f>
        <v>32.01</v>
      </c>
      <c r="CF80" s="374">
        <f>VLOOKUP(D80,[4]รายได้ผู้เยียมเยือนชาวต่างชาติ!$C$6:$N$82,7,FALSE)</f>
        <v>0.14000000000000001</v>
      </c>
      <c r="CG80" s="375">
        <f t="shared" si="95"/>
        <v>0.20119525290608001</v>
      </c>
      <c r="CH80" s="374">
        <f t="shared" si="96"/>
        <v>32.21119525290608</v>
      </c>
      <c r="CI80" s="376">
        <f>VLOOKUP(D80,[4]รายได้ผู้เยียมเยือนชาวไทย!$C$6:$N$82,8,FALSE)</f>
        <v>29.75</v>
      </c>
      <c r="CJ80" s="376">
        <f>VLOOKUP(D80,[4]รายได้ผู้เยียมเยือนชาวต่างชาติ!$C$6:$N$82,8,FALSE)</f>
        <v>0.11</v>
      </c>
      <c r="CK80" s="377">
        <f t="shared" si="97"/>
        <v>0.14187163278269532</v>
      </c>
      <c r="CL80" s="376">
        <f t="shared" si="98"/>
        <v>29.891871632782696</v>
      </c>
      <c r="CM80" s="374">
        <f>VLOOKUP(D80,[4]รายได้ผู้เยียมเยือนชาวไทย!$C$6:$N$82,9,FALSE)</f>
        <v>23.55</v>
      </c>
      <c r="CN80" s="374">
        <f>VLOOKUP(D80,[4]รายได้ผู้เยียมเยือนชาวต่างชาติ!$C$6:$N$82,9,FALSE)</f>
        <v>0.22</v>
      </c>
      <c r="CO80" s="375">
        <f t="shared" si="99"/>
        <v>0.25191592949141561</v>
      </c>
      <c r="CP80" s="374">
        <f t="shared" si="100"/>
        <v>23.801915929491415</v>
      </c>
      <c r="CQ80" s="376">
        <f>VLOOKUP(D80,[4]รายได้ผู้เยียมเยือนชาวไทย!$C$6:$N$82,10,FALSE)</f>
        <v>23.15</v>
      </c>
      <c r="CR80" s="376">
        <f>VLOOKUP(D80,[4]รายได้ผู้เยียมเยือนชาวต่างชาติ!$C$6:$N$82,10,FALSE)</f>
        <v>0.12</v>
      </c>
      <c r="CS80" s="377">
        <f t="shared" si="101"/>
        <v>0.14161668525589624</v>
      </c>
      <c r="CT80" s="376">
        <f t="shared" si="102"/>
        <v>23.291616685255896</v>
      </c>
      <c r="CU80" s="374">
        <f>VLOOKUP(D80,[4]รายได้ผู้เยียมเยือนชาวไทย!$C$6:$N$82,11,FALSE)</f>
        <v>23.48</v>
      </c>
      <c r="CV80" s="374">
        <f>VLOOKUP(D80,[4]รายได้ผู้เยียมเยือนชาวต่างชาติ!$C$6:$N$82,11,FALSE)</f>
        <v>7.0000000000000007E-2</v>
      </c>
      <c r="CW80" s="375">
        <f t="shared" si="103"/>
        <v>8.4780586989696316E-2</v>
      </c>
      <c r="CX80" s="374">
        <f t="shared" si="104"/>
        <v>23.564780586989698</v>
      </c>
      <c r="CY80" s="376">
        <f>VLOOKUP(D80,[4]รายได้ผู้เยียมเยือนชาวไทย!$C$6:$N$82,12,FALSE)</f>
        <v>22.14</v>
      </c>
      <c r="CZ80" s="376">
        <f>VLOOKUP(D80,[4]รายได้ผู้เยียมเยือนชาวต่างชาติ!$C$6:$N$82,12,FALSE)</f>
        <v>0.14000000000000001</v>
      </c>
      <c r="DA80" s="377">
        <f t="shared" si="105"/>
        <v>0.2200897368965416</v>
      </c>
      <c r="DB80" s="376">
        <f t="shared" si="106"/>
        <v>22.360089736896541</v>
      </c>
      <c r="DC80" s="374">
        <f>VLOOKUP(D80,รายได้ที่เกิดขึ้นในจังหวัด!D80:CI156,83,FALSE)</f>
        <v>24.75</v>
      </c>
      <c r="DD80" s="374">
        <f>VLOOKUP(D80,รายได้ที่เกิดขึ้นในจังหวัด!D80:CI156,84,FALSE)</f>
        <v>0.16</v>
      </c>
      <c r="DE80" s="375">
        <f t="shared" si="107"/>
        <v>0.26098096898811396</v>
      </c>
      <c r="DF80" s="374">
        <f t="shared" si="108"/>
        <v>25.010980968988115</v>
      </c>
      <c r="DG80" s="376">
        <f>VLOOKUP(D80,รายได้ที่เกิดขึ้นในจังหวัด!D80:CL156,86,FALSE)</f>
        <v>23.43</v>
      </c>
      <c r="DH80" s="376">
        <f>VLOOKUP(D80,รายได้ที่เกิดขึ้นในจังหวัด!D80:CL156,87,FALSE)</f>
        <v>0.09</v>
      </c>
      <c r="DI80" s="377">
        <f t="shared" si="109"/>
        <v>0.12978031606254273</v>
      </c>
      <c r="DJ80" s="376">
        <f t="shared" si="110"/>
        <v>23.559780316062543</v>
      </c>
      <c r="DK80" s="378">
        <f t="shared" si="111"/>
        <v>360.90928491597384</v>
      </c>
      <c r="DL80" s="379">
        <f t="shared" si="112"/>
        <v>4.0880024797242358</v>
      </c>
    </row>
    <row r="81" spans="1:116" ht="41.1" customHeight="1">
      <c r="A81" s="300">
        <v>71</v>
      </c>
      <c r="B81" s="300" t="s">
        <v>197</v>
      </c>
      <c r="C81" s="322" t="s">
        <v>198</v>
      </c>
      <c r="D81" s="303" t="str">
        <f t="shared" si="61"/>
        <v>อ่างทอง</v>
      </c>
      <c r="E81" s="264" t="s">
        <v>82</v>
      </c>
      <c r="F81" s="304">
        <v>584.32000000000005</v>
      </c>
      <c r="G81" s="304">
        <v>733.4972830255341</v>
      </c>
      <c r="H81" s="304">
        <v>796.28812803170126</v>
      </c>
      <c r="I81" s="305">
        <v>859.41810458773489</v>
      </c>
      <c r="J81" s="306">
        <f t="shared" si="57"/>
        <v>0.25530066235202292</v>
      </c>
      <c r="K81" s="306">
        <f t="shared" si="57"/>
        <v>8.5604741093473574E-2</v>
      </c>
      <c r="L81" s="306">
        <f t="shared" si="57"/>
        <v>7.9280318685751319E-2</v>
      </c>
      <c r="M81" s="307">
        <f t="shared" si="58"/>
        <v>0.1400619073770826</v>
      </c>
      <c r="N81" s="306">
        <f t="shared" si="59"/>
        <v>0.1</v>
      </c>
      <c r="O81" s="305">
        <v>0</v>
      </c>
      <c r="P81" s="305">
        <v>0</v>
      </c>
      <c r="Q81" s="305">
        <v>0</v>
      </c>
      <c r="R81" s="306">
        <v>1.4999999999999999E-2</v>
      </c>
      <c r="S81" s="305"/>
      <c r="T81" s="306">
        <f t="shared" si="60"/>
        <v>0.115</v>
      </c>
      <c r="U81" s="366">
        <f>รายได้ที่เกิดขึ้นในจังหวัด!U81</f>
        <v>98.039999999999992</v>
      </c>
      <c r="V81" s="366">
        <f>รายได้ที่เกิดขึ้นในจังหวัด!V81</f>
        <v>1.5800000000000003</v>
      </c>
      <c r="W81" s="366">
        <f t="shared" si="62"/>
        <v>1.9529968516986953</v>
      </c>
      <c r="X81" s="366">
        <f t="shared" si="63"/>
        <v>99.992996851698692</v>
      </c>
      <c r="Y81" s="366">
        <f>รายได้ที่เกิดขึ้นในจังหวัด!X81</f>
        <v>225.88000000000002</v>
      </c>
      <c r="Z81" s="366">
        <f>รายได้ที่เกิดขึ้นในจังหวัด!Y81</f>
        <v>9.4599999999999991</v>
      </c>
      <c r="AA81" s="366">
        <f t="shared" si="64"/>
        <v>11.443044714288206</v>
      </c>
      <c r="AB81" s="366">
        <f t="shared" si="65"/>
        <v>237.32304471428824</v>
      </c>
      <c r="AC81" s="366">
        <f>รายได้ที่เกิดขึ้นในจังหวัด!AA81</f>
        <v>181.23999999999998</v>
      </c>
      <c r="AD81" s="366">
        <f>รายได้ที่เกิดขึ้นในจังหวัด!AB81</f>
        <v>2</v>
      </c>
      <c r="AE81" s="366">
        <f t="shared" si="66"/>
        <v>2.3503428922220646</v>
      </c>
      <c r="AF81" s="366">
        <f t="shared" si="67"/>
        <v>183.59034289222205</v>
      </c>
      <c r="AG81" s="366">
        <f>รายได้ที่เกิดขึ้นในจังหวัด!AD81</f>
        <v>114.80000000000001</v>
      </c>
      <c r="AH81" s="366">
        <f>รายได้ที่เกิดขึ้นในจังหวัด!AE81</f>
        <v>8.0399999999999991</v>
      </c>
      <c r="AI81" s="366">
        <f t="shared" si="68"/>
        <v>13.304860992699899</v>
      </c>
      <c r="AJ81" s="366">
        <f t="shared" si="69"/>
        <v>128.10486099269991</v>
      </c>
      <c r="AK81" s="366">
        <f t="shared" si="70"/>
        <v>649.01124545090897</v>
      </c>
      <c r="AL81" s="367"/>
      <c r="AM81" s="310">
        <f>VLOOKUP(D81,[2]รายได้!$B$6:$Y$83,21,FALSE)</f>
        <v>116.3</v>
      </c>
      <c r="AN81" s="310">
        <f>VLOOKUP(D81,[2]รายได้!$B$6:$Y$83,24,FALSE)</f>
        <v>1.83</v>
      </c>
      <c r="AO81" s="310">
        <f t="shared" si="71"/>
        <v>2.3091068778987776</v>
      </c>
      <c r="AP81" s="310">
        <f t="shared" si="72"/>
        <v>118.60910687789877</v>
      </c>
      <c r="AQ81" s="309">
        <f>VLOOKUP(D81,[3]Revenue_59!$A$4:$C$85,3,FALSE)</f>
        <v>300.82000000000005</v>
      </c>
      <c r="AR81" s="309">
        <f>VLOOKUP(D81,[3]Revenue_59!$A$4:$F$86,6,FALSE)</f>
        <v>12.04</v>
      </c>
      <c r="AS81" s="309">
        <f t="shared" si="73"/>
        <v>15.841128398837849</v>
      </c>
      <c r="AT81" s="309">
        <f t="shared" si="74"/>
        <v>316.66112839883789</v>
      </c>
      <c r="AU81" s="310">
        <f>VLOOKUP(D81,[3]Revenue_59!$A$4:$L$86,9,FALSE)</f>
        <v>191.57</v>
      </c>
      <c r="AV81" s="310">
        <f>VLOOKUP(D81,[3]Revenue_59!$A$4:$L$86,12,FALSE)</f>
        <v>2.09</v>
      </c>
      <c r="AW81" s="310">
        <f t="shared" si="75"/>
        <v>2.9794948924185065</v>
      </c>
      <c r="AX81" s="310">
        <f t="shared" si="76"/>
        <v>194.54949489241849</v>
      </c>
      <c r="AY81" s="309">
        <f>VLOOKUP(D81,[3]Revenue_59!$A$4:$R$86,15,FALSE)</f>
        <v>149.85999999999999</v>
      </c>
      <c r="AZ81" s="309">
        <f>VLOOKUP(D81,[3]Revenue_59!$A$4:$R$86,18,FALSE)</f>
        <v>10.729999999999999</v>
      </c>
      <c r="BA81" s="309">
        <f t="shared" si="77"/>
        <v>18.887564145129712</v>
      </c>
      <c r="BB81" s="309">
        <f t="shared" si="78"/>
        <v>168.7475641451297</v>
      </c>
      <c r="BC81" s="368">
        <f t="shared" si="79"/>
        <v>798.56729431428482</v>
      </c>
      <c r="BD81" s="369">
        <f t="shared" si="80"/>
        <v>23.043676039768748</v>
      </c>
      <c r="BE81" s="370">
        <f>VLOOKUP(D81,[3]Revenue_59!$A$4:$X$85,21,FALSE)</f>
        <v>148.49</v>
      </c>
      <c r="BF81" s="370">
        <f>VLOOKUP(D81,[3]Revenue_59!$A$4:$X$85,24,FALSE)</f>
        <v>2.7600000000000002</v>
      </c>
      <c r="BG81" s="371">
        <f t="shared" si="81"/>
        <v>3.2606194433050586</v>
      </c>
      <c r="BH81" s="370">
        <f t="shared" si="82"/>
        <v>151.75061944330506</v>
      </c>
      <c r="BI81" s="372">
        <f>VLOOKUP(D81,[3]Revenue_59!$A$4:$F$86,2,FALSE)</f>
        <v>304.39</v>
      </c>
      <c r="BJ81" s="372">
        <f>VLOOKUP(D81,[3]Revenue_59!$A$4:$F$86,5,FALSE)</f>
        <v>12.120000000000001</v>
      </c>
      <c r="BK81" s="373">
        <f t="shared" si="83"/>
        <v>15.085075254095416</v>
      </c>
      <c r="BL81" s="372">
        <f t="shared" si="84"/>
        <v>319.47507525409543</v>
      </c>
      <c r="BM81" s="370">
        <f>VLOOKUP(D81,[3]Revenue_59!$A$4:$K$85,8,FALSE)</f>
        <v>202.14999999999998</v>
      </c>
      <c r="BN81" s="370">
        <f>VLOOKUP(D81,[3]Revenue_59!$A$4:$K$85,11,FALSE)</f>
        <v>2.2000000000000002</v>
      </c>
      <c r="BO81" s="371">
        <f t="shared" si="85"/>
        <v>2.8093543577366864</v>
      </c>
      <c r="BP81" s="370">
        <f t="shared" si="86"/>
        <v>204.95935435773666</v>
      </c>
      <c r="BQ81" s="372">
        <f>VLOOKUP(D81,[3]Revenue_59!$A$4:$Q$85,14,FALSE)</f>
        <v>163.19000000000003</v>
      </c>
      <c r="BR81" s="372">
        <f>VLOOKUP(D81,[3]Revenue_59!$A$4:$Q$85,17,FALSE)</f>
        <v>11.709999999999999</v>
      </c>
      <c r="BS81" s="373">
        <f t="shared" si="87"/>
        <v>19.227426184269532</v>
      </c>
      <c r="BT81" s="372">
        <f t="shared" si="88"/>
        <v>182.41742618426957</v>
      </c>
      <c r="BU81" s="316">
        <f t="shared" si="89"/>
        <v>858.60247523940666</v>
      </c>
      <c r="BV81" s="317">
        <f t="shared" si="90"/>
        <v>7.5178612187809355</v>
      </c>
      <c r="BW81" s="374">
        <f>VLOOKUP(D81,[4]รายได้ผู้เยียมเยือนชาวไทย!$C$6:$G$82,3,FALSE)</f>
        <v>148.70000000000002</v>
      </c>
      <c r="BX81" s="374">
        <f>VLOOKUP(D81,[4]รายได้ผู้เยียมเยือนชาวต่างชาติ!$C$6:$G$82,3,FALSE)</f>
        <v>2.8100000000000005</v>
      </c>
      <c r="BY81" s="375">
        <f t="shared" si="91"/>
        <v>3.1003574166184373</v>
      </c>
      <c r="BZ81" s="374">
        <f t="shared" si="92"/>
        <v>151.80035741661845</v>
      </c>
      <c r="CA81" s="376">
        <f>VLOOKUP(D81,[4]รายได้ผู้เยียมเยือนชาวไทย!$C$6:$N$82,6,FALSE)</f>
        <v>109.15</v>
      </c>
      <c r="CB81" s="376">
        <f>VLOOKUP(D81,[4]รายได้ผู้เยียมเยือนชาวต่างชาติ!$C$6:$N$82,6,FALSE)</f>
        <v>4.5199999999999996</v>
      </c>
      <c r="CC81" s="377">
        <f t="shared" si="93"/>
        <v>6.3787867522707495</v>
      </c>
      <c r="CD81" s="376">
        <f t="shared" si="94"/>
        <v>115.52878675227076</v>
      </c>
      <c r="CE81" s="374">
        <f>VLOOKUP(D81,[4]รายได้ผู้เยียมเยือนชาวไทย!$C$6:$N$82,7,FALSE)</f>
        <v>109.52</v>
      </c>
      <c r="CF81" s="374">
        <f>VLOOKUP(D81,[4]รายได้ผู้เยียมเยือนชาวต่างชาติ!$C$6:$N$82,7,FALSE)</f>
        <v>3.87</v>
      </c>
      <c r="CG81" s="375">
        <f t="shared" si="95"/>
        <v>5.5616116339037829</v>
      </c>
      <c r="CH81" s="374">
        <f t="shared" si="96"/>
        <v>115.08161163390378</v>
      </c>
      <c r="CI81" s="376">
        <f>VLOOKUP(D81,[4]รายได้ผู้เยียมเยือนชาวไทย!$C$6:$N$82,8,FALSE)</f>
        <v>107.53</v>
      </c>
      <c r="CJ81" s="376">
        <f>VLOOKUP(D81,[4]รายได้ผู้เยียมเยือนชาวต่างชาติ!$C$6:$N$82,8,FALSE)</f>
        <v>4.62</v>
      </c>
      <c r="CK81" s="377">
        <f t="shared" si="97"/>
        <v>5.9586085768732042</v>
      </c>
      <c r="CL81" s="376">
        <f t="shared" si="98"/>
        <v>113.4886085768732</v>
      </c>
      <c r="CM81" s="374">
        <f>VLOOKUP(D81,[4]รายได้ผู้เยียมเยือนชาวไทย!$C$6:$N$82,9,FALSE)</f>
        <v>70.62</v>
      </c>
      <c r="CN81" s="374">
        <f>VLOOKUP(D81,[4]รายได้ผู้เยียมเยือนชาวต่างชาติ!$C$6:$N$82,9,FALSE)</f>
        <v>0.9</v>
      </c>
      <c r="CO81" s="375">
        <f t="shared" si="99"/>
        <v>1.0305651661012458</v>
      </c>
      <c r="CP81" s="374">
        <f t="shared" si="100"/>
        <v>71.650565166101245</v>
      </c>
      <c r="CQ81" s="376">
        <f>VLOOKUP(D81,[4]รายได้ผู้เยียมเยือนชาวไทย!$C$6:$N$82,10,FALSE)</f>
        <v>72.38</v>
      </c>
      <c r="CR81" s="376">
        <f>VLOOKUP(D81,[4]รายได้ผู้เยียมเยือนชาวต่างชาติ!$C$6:$N$82,10,FALSE)</f>
        <v>0.61</v>
      </c>
      <c r="CS81" s="377">
        <f t="shared" si="101"/>
        <v>0.71988481671747262</v>
      </c>
      <c r="CT81" s="376">
        <f t="shared" si="102"/>
        <v>73.099884816717463</v>
      </c>
      <c r="CU81" s="374">
        <f>VLOOKUP(D81,[4]รายได้ผู้เยียมเยือนชาวไทย!$C$6:$N$82,11,FALSE)</f>
        <v>72.37</v>
      </c>
      <c r="CV81" s="374">
        <f>VLOOKUP(D81,[4]รายได้ผู้เยียมเยือนชาวต่างชาติ!$C$6:$N$82,11,FALSE)</f>
        <v>0.91</v>
      </c>
      <c r="CW81" s="375">
        <f t="shared" si="103"/>
        <v>1.1021476308660521</v>
      </c>
      <c r="CX81" s="374">
        <f t="shared" si="104"/>
        <v>73.472147630866061</v>
      </c>
      <c r="CY81" s="376">
        <f>VLOOKUP(D81,[4]รายได้ผู้เยียมเยือนชาวไทย!$C$6:$N$82,12,FALSE)</f>
        <v>60.13</v>
      </c>
      <c r="CZ81" s="376">
        <f>VLOOKUP(D81,[4]รายได้ผู้เยียมเยือนชาวต่างชาติ!$C$6:$N$82,12,FALSE)</f>
        <v>6.48</v>
      </c>
      <c r="DA81" s="377">
        <f t="shared" si="105"/>
        <v>10.187010679211353</v>
      </c>
      <c r="DB81" s="376">
        <f t="shared" si="106"/>
        <v>70.31701067921135</v>
      </c>
      <c r="DC81" s="374">
        <f>VLOOKUP(D81,รายได้ที่เกิดขึ้นในจังหวัด!D81:CI157,83,FALSE)</f>
        <v>52.84</v>
      </c>
      <c r="DD81" s="374">
        <f>VLOOKUP(D81,รายได้ที่เกิดขึ้นในจังหวัด!D81:CI157,84,FALSE)</f>
        <v>2.2999999999999998</v>
      </c>
      <c r="DE81" s="375">
        <f t="shared" si="107"/>
        <v>3.7516014292041371</v>
      </c>
      <c r="DF81" s="374">
        <f t="shared" si="108"/>
        <v>56.59160142920414</v>
      </c>
      <c r="DG81" s="376">
        <f>VLOOKUP(D81,รายได้ที่เกิดขึ้นในจังหวัด!D81:CL157,86,FALSE)</f>
        <v>64.709999999999994</v>
      </c>
      <c r="DH81" s="376">
        <f>VLOOKUP(D81,รายได้ที่เกิดขึ้นในจังหวัด!D81:CL157,87,FALSE)</f>
        <v>3.8</v>
      </c>
      <c r="DI81" s="377">
        <f t="shared" si="109"/>
        <v>5.4796133448629147</v>
      </c>
      <c r="DJ81" s="376">
        <f t="shared" si="110"/>
        <v>70.189613344862906</v>
      </c>
      <c r="DK81" s="378">
        <f t="shared" si="111"/>
        <v>911.22018744662932</v>
      </c>
      <c r="DL81" s="379">
        <f t="shared" si="112"/>
        <v>6.1282972882824627</v>
      </c>
    </row>
    <row r="82" spans="1:116" ht="41.1" customHeight="1">
      <c r="A82" s="300">
        <v>72</v>
      </c>
      <c r="B82" s="300" t="s">
        <v>199</v>
      </c>
      <c r="C82" s="322" t="s">
        <v>200</v>
      </c>
      <c r="D82" s="303" t="str">
        <f t="shared" si="61"/>
        <v>อำนาจเจริญ</v>
      </c>
      <c r="E82" s="264" t="s">
        <v>148</v>
      </c>
      <c r="F82" s="304">
        <v>333.93000000000006</v>
      </c>
      <c r="G82" s="304">
        <v>346.98823450125411</v>
      </c>
      <c r="H82" s="304">
        <v>376.01531956397213</v>
      </c>
      <c r="I82" s="305">
        <v>394.01935467153021</v>
      </c>
      <c r="J82" s="306">
        <f t="shared" si="57"/>
        <v>3.9104706079879155E-2</v>
      </c>
      <c r="K82" s="306">
        <f t="shared" si="57"/>
        <v>8.3654378380985425E-2</v>
      </c>
      <c r="L82" s="306">
        <f t="shared" si="57"/>
        <v>4.7881121249090552E-2</v>
      </c>
      <c r="M82" s="307">
        <f t="shared" si="58"/>
        <v>5.6880068569985044E-2</v>
      </c>
      <c r="N82" s="306">
        <f t="shared" si="59"/>
        <v>5.6880068569985044E-2</v>
      </c>
      <c r="O82" s="305">
        <v>0</v>
      </c>
      <c r="P82" s="305">
        <v>0</v>
      </c>
      <c r="Q82" s="305">
        <v>0</v>
      </c>
      <c r="R82" s="305">
        <v>0</v>
      </c>
      <c r="S82" s="305"/>
      <c r="T82" s="306">
        <f t="shared" si="60"/>
        <v>5.6880068569985044E-2</v>
      </c>
      <c r="U82" s="366">
        <f>รายได้ที่เกิดขึ้นในจังหวัด!U82</f>
        <v>139.46</v>
      </c>
      <c r="V82" s="366">
        <f>รายได้ที่เกิดขึ้นในจังหวัด!V82</f>
        <v>8.7000000000000011</v>
      </c>
      <c r="W82" s="366">
        <f t="shared" si="62"/>
        <v>10.753843423910537</v>
      </c>
      <c r="X82" s="366">
        <f t="shared" si="63"/>
        <v>150.21384342391053</v>
      </c>
      <c r="Y82" s="366">
        <f>รายได้ที่เกิดขึ้นในจังหวัด!X82</f>
        <v>70.7</v>
      </c>
      <c r="Z82" s="366">
        <f>รายได้ที่เกิดขึ้นในจังหวัด!Y82</f>
        <v>3.6999999999999997</v>
      </c>
      <c r="AA82" s="366">
        <f t="shared" si="64"/>
        <v>4.4756094548484526</v>
      </c>
      <c r="AB82" s="366">
        <f t="shared" si="65"/>
        <v>75.175609454848455</v>
      </c>
      <c r="AC82" s="366">
        <f>รายได้ที่เกิดขึ้นในจังหวัด!AA82</f>
        <v>71.240000000000009</v>
      </c>
      <c r="AD82" s="366">
        <f>รายได้ที่เกิดขึ้นในจังหวัด!AB82</f>
        <v>5.31</v>
      </c>
      <c r="AE82" s="366">
        <f t="shared" si="66"/>
        <v>6.2401603788495823</v>
      </c>
      <c r="AF82" s="366">
        <f t="shared" si="67"/>
        <v>77.48016037884959</v>
      </c>
      <c r="AG82" s="366">
        <f>รายได้ที่เกิดขึ้นในจังหวัด!AD82</f>
        <v>42.75</v>
      </c>
      <c r="AH82" s="366">
        <f>รายได้ที่เกิดขึ้นในจังหวัด!AE82</f>
        <v>4.9700000000000006</v>
      </c>
      <c r="AI82" s="366">
        <f t="shared" si="68"/>
        <v>8.2245222803132485</v>
      </c>
      <c r="AJ82" s="366">
        <f t="shared" si="69"/>
        <v>50.974522280313252</v>
      </c>
      <c r="AK82" s="366">
        <f t="shared" si="70"/>
        <v>353.84413553792183</v>
      </c>
      <c r="AL82" s="367"/>
      <c r="AM82" s="310">
        <f>VLOOKUP(D82,[2]รายได้!$B$6:$Y$83,21,FALSE)</f>
        <v>147.66000000000003</v>
      </c>
      <c r="AN82" s="310">
        <f>VLOOKUP(D82,[2]รายได้!$B$6:$Y$83,24,FALSE)</f>
        <v>9.120000000000001</v>
      </c>
      <c r="AO82" s="310">
        <f t="shared" si="71"/>
        <v>11.507680178380793</v>
      </c>
      <c r="AP82" s="310">
        <f t="shared" si="72"/>
        <v>159.16768017838081</v>
      </c>
      <c r="AQ82" s="309">
        <f>VLOOKUP(D82,[3]Revenue_59!$A$4:$C$85,3,FALSE)</f>
        <v>74.88</v>
      </c>
      <c r="AR82" s="309">
        <f>VLOOKUP(D82,[3]Revenue_59!$A$4:$F$86,6,FALSE)</f>
        <v>3.7900000000000005</v>
      </c>
      <c r="AS82" s="309">
        <f t="shared" si="73"/>
        <v>4.9865346039531113</v>
      </c>
      <c r="AT82" s="309">
        <f t="shared" si="74"/>
        <v>79.866534603953113</v>
      </c>
      <c r="AU82" s="310">
        <f>VLOOKUP(D82,[3]Revenue_59!$A$4:$L$86,9,FALSE)</f>
        <v>73.410000000000011</v>
      </c>
      <c r="AV82" s="310">
        <f>VLOOKUP(D82,[3]Revenue_59!$A$4:$L$86,12,FALSE)</f>
        <v>5.7999999999999989</v>
      </c>
      <c r="AW82" s="310">
        <f t="shared" si="75"/>
        <v>8.2684547253719316</v>
      </c>
      <c r="AX82" s="310">
        <f t="shared" si="76"/>
        <v>81.67845472537195</v>
      </c>
      <c r="AY82" s="309">
        <f>VLOOKUP(D82,[3]Revenue_59!$A$4:$R$86,15,FALSE)</f>
        <v>46.060000000000009</v>
      </c>
      <c r="AZ82" s="309">
        <f>VLOOKUP(D82,[3]Revenue_59!$A$4:$R$86,18,FALSE)</f>
        <v>5.34</v>
      </c>
      <c r="BA82" s="309">
        <f t="shared" si="77"/>
        <v>9.3997756323385531</v>
      </c>
      <c r="BB82" s="309">
        <f t="shared" si="78"/>
        <v>55.459775632338562</v>
      </c>
      <c r="BC82" s="368">
        <f t="shared" si="79"/>
        <v>376.17244514004443</v>
      </c>
      <c r="BD82" s="369">
        <f t="shared" si="80"/>
        <v>6.3102104456750716</v>
      </c>
      <c r="BE82" s="370">
        <f>VLOOKUP(D82,[3]Revenue_59!$A$4:$X$85,21,FALSE)</f>
        <v>153.65</v>
      </c>
      <c r="BF82" s="370">
        <f>VLOOKUP(D82,[3]Revenue_59!$A$4:$X$85,24,FALSE)</f>
        <v>9.4600000000000009</v>
      </c>
      <c r="BG82" s="371">
        <f t="shared" si="81"/>
        <v>11.175891280313714</v>
      </c>
      <c r="BH82" s="370">
        <f t="shared" si="82"/>
        <v>164.82589128031373</v>
      </c>
      <c r="BI82" s="372">
        <f>VLOOKUP(D82,[3]Revenue_59!$A$4:$F$86,2,FALSE)</f>
        <v>78.550000000000011</v>
      </c>
      <c r="BJ82" s="372">
        <f>VLOOKUP(D82,[3]Revenue_59!$A$4:$F$86,5,FALSE)</f>
        <v>3.99</v>
      </c>
      <c r="BK82" s="373">
        <f t="shared" si="83"/>
        <v>4.9661262593927988</v>
      </c>
      <c r="BL82" s="372">
        <f t="shared" si="84"/>
        <v>83.516126259392806</v>
      </c>
      <c r="BM82" s="370">
        <f>VLOOKUP(D82,[3]Revenue_59!$A$4:$K$85,8,FALSE)</f>
        <v>76.690000000000012</v>
      </c>
      <c r="BN82" s="370">
        <f>VLOOKUP(D82,[3]Revenue_59!$A$4:$K$85,11,FALSE)</f>
        <v>6.04</v>
      </c>
      <c r="BO82" s="371">
        <f t="shared" si="85"/>
        <v>7.7129546912407196</v>
      </c>
      <c r="BP82" s="370">
        <f t="shared" si="86"/>
        <v>84.402954691240737</v>
      </c>
      <c r="BQ82" s="372">
        <f>VLOOKUP(D82,[3]Revenue_59!$A$4:$Q$85,14,FALSE)</f>
        <v>48.54</v>
      </c>
      <c r="BR82" s="372">
        <f>VLOOKUP(D82,[3]Revenue_59!$A$4:$Q$85,17,FALSE)</f>
        <v>5.71</v>
      </c>
      <c r="BS82" s="373">
        <f t="shared" si="87"/>
        <v>9.375627968589157</v>
      </c>
      <c r="BT82" s="372">
        <f t="shared" si="88"/>
        <v>57.915627968589156</v>
      </c>
      <c r="BU82" s="316">
        <f t="shared" si="89"/>
        <v>390.66060019953642</v>
      </c>
      <c r="BV82" s="317">
        <f t="shared" si="90"/>
        <v>3.851466327922616</v>
      </c>
      <c r="BW82" s="374">
        <f>VLOOKUP(D82,[4]รายได้ผู้เยียมเยือนชาวไทย!$C$6:$G$82,3,FALSE)</f>
        <v>154.13000000000002</v>
      </c>
      <c r="BX82" s="374">
        <f>VLOOKUP(D82,[4]รายได้ผู้เยียมเยือนชาวต่างชาติ!$C$6:$G$82,3,FALSE)</f>
        <v>9.6</v>
      </c>
      <c r="BY82" s="375">
        <f t="shared" si="91"/>
        <v>10.591968398411741</v>
      </c>
      <c r="BZ82" s="374">
        <f t="shared" si="92"/>
        <v>164.72196839841178</v>
      </c>
      <c r="CA82" s="376">
        <f>VLOOKUP(D82,[4]รายได้ผู้เยียมเยือนชาวไทย!$C$6:$N$82,6,FALSE)</f>
        <v>26.59</v>
      </c>
      <c r="CB82" s="376">
        <f>VLOOKUP(D82,[4]รายได้ผู้เยียมเยือนชาวต่างชาติ!$C$6:$N$82,6,FALSE)</f>
        <v>1.62</v>
      </c>
      <c r="CC82" s="377">
        <f t="shared" si="93"/>
        <v>2.2862023315660656</v>
      </c>
      <c r="CD82" s="376">
        <f t="shared" si="94"/>
        <v>28.876202331566066</v>
      </c>
      <c r="CE82" s="374">
        <f>VLOOKUP(D82,[4]รายได้ผู้เยียมเยือนชาวไทย!$C$6:$N$82,7,FALSE)</f>
        <v>28.08</v>
      </c>
      <c r="CF82" s="374">
        <f>VLOOKUP(D82,[4]รายได้ผู้เยียมเยือนชาวต่างชาติ!$C$6:$N$82,7,FALSE)</f>
        <v>1.52</v>
      </c>
      <c r="CG82" s="375">
        <f t="shared" si="95"/>
        <v>2.1844056029802972</v>
      </c>
      <c r="CH82" s="374">
        <f t="shared" si="96"/>
        <v>30.264405602980297</v>
      </c>
      <c r="CI82" s="376">
        <f>VLOOKUP(D82,[4]รายได้ผู้เยียมเยือนชาวไทย!$C$6:$N$82,8,FALSE)</f>
        <v>29.79</v>
      </c>
      <c r="CJ82" s="376">
        <f>VLOOKUP(D82,[4]รายได้ผู้เยียมเยือนชาวต่างชาติ!$C$6:$N$82,8,FALSE)</f>
        <v>1.2</v>
      </c>
      <c r="CK82" s="377">
        <f t="shared" si="97"/>
        <v>1.5476905394475851</v>
      </c>
      <c r="CL82" s="376">
        <f t="shared" si="98"/>
        <v>31.337690539447586</v>
      </c>
      <c r="CM82" s="374">
        <f>VLOOKUP(D82,[4]รายได้ผู้เยียมเยือนชาวไทย!$C$6:$N$82,9,FALSE)</f>
        <v>28.15</v>
      </c>
      <c r="CN82" s="374">
        <f>VLOOKUP(D82,[4]รายได้ผู้เยียมเยือนชาวต่างชาติ!$C$6:$N$82,9,FALSE)</f>
        <v>2.4300000000000002</v>
      </c>
      <c r="CO82" s="375">
        <f t="shared" si="99"/>
        <v>2.782525948473364</v>
      </c>
      <c r="CP82" s="374">
        <f t="shared" si="100"/>
        <v>30.932525948473362</v>
      </c>
      <c r="CQ82" s="376">
        <f>VLOOKUP(D82,[4]รายได้ผู้เยียมเยือนชาวไทย!$C$6:$N$82,10,FALSE)</f>
        <v>26.08</v>
      </c>
      <c r="CR82" s="376">
        <f>VLOOKUP(D82,[4]รายได้ผู้เยียมเยือนชาวต่างชาติ!$C$6:$N$82,10,FALSE)</f>
        <v>2.0499999999999998</v>
      </c>
      <c r="CS82" s="377">
        <f t="shared" si="101"/>
        <v>2.4192850397882273</v>
      </c>
      <c r="CT82" s="376">
        <f t="shared" si="102"/>
        <v>28.499285039788226</v>
      </c>
      <c r="CU82" s="374">
        <f>VLOOKUP(D82,[4]รายได้ผู้เยียมเยือนชาวไทย!$C$6:$N$82,11,FALSE)</f>
        <v>24.8</v>
      </c>
      <c r="CV82" s="374">
        <f>VLOOKUP(D82,[4]รายได้ผู้เยียมเยือนชาวต่างชาติ!$C$6:$N$82,11,FALSE)</f>
        <v>1.73</v>
      </c>
      <c r="CW82" s="375">
        <f t="shared" si="103"/>
        <v>2.095291649888209</v>
      </c>
      <c r="CX82" s="374">
        <f t="shared" si="104"/>
        <v>26.895291649888211</v>
      </c>
      <c r="CY82" s="376">
        <f>VLOOKUP(D82,[4]รายได้ผู้เยียมเยือนชาวไทย!$C$6:$N$82,12,FALSE)</f>
        <v>17.09</v>
      </c>
      <c r="CZ82" s="376">
        <f>VLOOKUP(D82,[4]รายได้ผู้เยียมเยือนชาวต่างชาติ!$C$6:$N$82,12,FALSE)</f>
        <v>1.96</v>
      </c>
      <c r="DA82" s="377">
        <f t="shared" si="105"/>
        <v>3.0812563165515816</v>
      </c>
      <c r="DB82" s="376">
        <f t="shared" si="106"/>
        <v>20.171256316551581</v>
      </c>
      <c r="DC82" s="374">
        <f>VLOOKUP(D82,รายได้ที่เกิดขึ้นในจังหวัด!D82:CI158,83,FALSE)</f>
        <v>15.51</v>
      </c>
      <c r="DD82" s="374">
        <f>VLOOKUP(D82,รายได้ที่เกิดขึ้นในจังหวัด!D82:CI158,84,FALSE)</f>
        <v>1.86</v>
      </c>
      <c r="DE82" s="375">
        <f t="shared" si="107"/>
        <v>3.033903764486825</v>
      </c>
      <c r="DF82" s="374">
        <f t="shared" si="108"/>
        <v>18.543903764486824</v>
      </c>
      <c r="DG82" s="376">
        <f>VLOOKUP(D82,รายได้ที่เกิดขึ้นในจังหวัด!D82:CL158,86,FALSE)</f>
        <v>17.98</v>
      </c>
      <c r="DH82" s="376">
        <f>VLOOKUP(D82,รายได้ที่เกิดขึ้นในจังหวัด!D82:CL158,87,FALSE)</f>
        <v>2.14</v>
      </c>
      <c r="DI82" s="377">
        <f t="shared" si="109"/>
        <v>3.085887515264905</v>
      </c>
      <c r="DJ82" s="376">
        <f t="shared" si="110"/>
        <v>21.065887515264905</v>
      </c>
      <c r="DK82" s="378">
        <f t="shared" si="111"/>
        <v>401.30841710685888</v>
      </c>
      <c r="DL82" s="379">
        <f t="shared" si="112"/>
        <v>2.7255927272634906</v>
      </c>
    </row>
    <row r="83" spans="1:116" ht="41.1" customHeight="1">
      <c r="A83" s="300">
        <v>73</v>
      </c>
      <c r="B83" s="300" t="s">
        <v>201</v>
      </c>
      <c r="C83" s="322" t="s">
        <v>202</v>
      </c>
      <c r="D83" s="303" t="str">
        <f t="shared" si="61"/>
        <v>อุดรธานี</v>
      </c>
      <c r="E83" s="264" t="s">
        <v>53</v>
      </c>
      <c r="F83" s="304">
        <v>7023.329999999999</v>
      </c>
      <c r="G83" s="304">
        <v>7562.6683533248106</v>
      </c>
      <c r="H83" s="304">
        <v>8171.1169982411748</v>
      </c>
      <c r="I83" s="305">
        <v>8555.5243166850796</v>
      </c>
      <c r="J83" s="306">
        <f t="shared" si="57"/>
        <v>7.6792398096744943E-2</v>
      </c>
      <c r="K83" s="306">
        <f t="shared" si="57"/>
        <v>8.0454228122917637E-2</v>
      </c>
      <c r="L83" s="306">
        <f t="shared" si="57"/>
        <v>4.7044647448647246E-2</v>
      </c>
      <c r="M83" s="307">
        <f t="shared" si="58"/>
        <v>6.809709122276994E-2</v>
      </c>
      <c r="N83" s="306">
        <f t="shared" si="59"/>
        <v>6.809709122276994E-2</v>
      </c>
      <c r="O83" s="305">
        <v>0</v>
      </c>
      <c r="P83" s="305">
        <v>0</v>
      </c>
      <c r="Q83" s="305">
        <v>0</v>
      </c>
      <c r="R83" s="306">
        <v>1.4999999999999999E-2</v>
      </c>
      <c r="S83" s="305"/>
      <c r="T83" s="306">
        <f t="shared" si="60"/>
        <v>8.3097091222769939E-2</v>
      </c>
      <c r="U83" s="366">
        <f>รายได้ที่เกิดขึ้นในจังหวัด!U83</f>
        <v>2139.58</v>
      </c>
      <c r="V83" s="366">
        <f>รายได้ที่เกิดขึ้นในจังหวัด!V83</f>
        <v>93.100000000000009</v>
      </c>
      <c r="W83" s="366">
        <f t="shared" si="62"/>
        <v>115.07848537541045</v>
      </c>
      <c r="X83" s="366">
        <f t="shared" si="63"/>
        <v>2254.6584853754102</v>
      </c>
      <c r="Y83" s="366">
        <f>รายได้ที่เกิดขึ้นในจังหวัด!X83</f>
        <v>1242.0599999999997</v>
      </c>
      <c r="Z83" s="366">
        <f>รายได้ที่เกิดขึ้นในจังหวัด!Y83</f>
        <v>152.62</v>
      </c>
      <c r="AA83" s="366">
        <f t="shared" si="64"/>
        <v>184.61284189161375</v>
      </c>
      <c r="AB83" s="366">
        <f t="shared" si="65"/>
        <v>1426.6728418916134</v>
      </c>
      <c r="AC83" s="366">
        <f>รายได้ที่เกิดขึ้นในจังหวัด!AA83</f>
        <v>1592.6799999999998</v>
      </c>
      <c r="AD83" s="366">
        <f>รายได้ที่เกิดขึ้นในจังหวัด!AB83</f>
        <v>116.37</v>
      </c>
      <c r="AE83" s="366">
        <f t="shared" si="66"/>
        <v>136.75470118394085</v>
      </c>
      <c r="AF83" s="366">
        <f t="shared" si="67"/>
        <v>1729.4347011839407</v>
      </c>
      <c r="AG83" s="366">
        <f>รายได้ที่เกิดขึ้นในจังหวัด!AD83</f>
        <v>2017.18</v>
      </c>
      <c r="AH83" s="366">
        <f>รายได้ที่เกิดขึ้นในจังหวัด!AE83</f>
        <v>105.4</v>
      </c>
      <c r="AI83" s="366">
        <f t="shared" si="68"/>
        <v>174.41944634708574</v>
      </c>
      <c r="AJ83" s="366">
        <f t="shared" si="69"/>
        <v>2191.5994463470856</v>
      </c>
      <c r="AK83" s="366">
        <f t="shared" si="70"/>
        <v>7602.3654747980509</v>
      </c>
      <c r="AL83" s="367"/>
      <c r="AM83" s="310">
        <f>VLOOKUP(D83,[2]รายได้!$B$6:$Y$83,21,FALSE)</f>
        <v>2134.1799999999994</v>
      </c>
      <c r="AN83" s="310">
        <f>VLOOKUP(D83,[2]รายได้!$B$6:$Y$83,24,FALSE)</f>
        <v>92.88</v>
      </c>
      <c r="AO83" s="310">
        <f t="shared" si="71"/>
        <v>117.19663760614121</v>
      </c>
      <c r="AP83" s="310">
        <f t="shared" si="72"/>
        <v>2251.3766376061408</v>
      </c>
      <c r="AQ83" s="309">
        <f>VLOOKUP(D83,[3]Revenue_59!$A$4:$C$85,3,FALSE)</f>
        <v>1322.35</v>
      </c>
      <c r="AR83" s="309">
        <f>VLOOKUP(D83,[3]Revenue_59!$A$4:$F$86,6,FALSE)</f>
        <v>156.73999999999998</v>
      </c>
      <c r="AS83" s="309">
        <f t="shared" si="73"/>
        <v>206.2241250194223</v>
      </c>
      <c r="AT83" s="309">
        <f t="shared" si="74"/>
        <v>1528.5741250194221</v>
      </c>
      <c r="AU83" s="310">
        <f>VLOOKUP(D83,[3]Revenue_59!$A$4:$L$86,9,FALSE)</f>
        <v>1803.5699999999997</v>
      </c>
      <c r="AV83" s="310">
        <f>VLOOKUP(D83,[3]Revenue_59!$A$4:$L$86,12,FALSE)</f>
        <v>122.86</v>
      </c>
      <c r="AW83" s="310">
        <f t="shared" si="75"/>
        <v>175.14868061365442</v>
      </c>
      <c r="AX83" s="310">
        <f t="shared" si="76"/>
        <v>1978.7186806136542</v>
      </c>
      <c r="AY83" s="309">
        <f>VLOOKUP(D83,[3]Revenue_59!$A$4:$R$86,15,FALSE)</f>
        <v>2225.17</v>
      </c>
      <c r="AZ83" s="309">
        <f>VLOOKUP(D83,[3]Revenue_59!$A$4:$R$86,18,FALSE)</f>
        <v>112.58</v>
      </c>
      <c r="BA83" s="309">
        <f t="shared" si="77"/>
        <v>198.16980162709257</v>
      </c>
      <c r="BB83" s="309">
        <f t="shared" si="78"/>
        <v>2423.3398016270926</v>
      </c>
      <c r="BC83" s="368">
        <f t="shared" si="79"/>
        <v>8182.009244866309</v>
      </c>
      <c r="BD83" s="369">
        <f t="shared" si="80"/>
        <v>7.6245186052918061</v>
      </c>
      <c r="BE83" s="370">
        <f>VLOOKUP(D83,[3]Revenue_59!$A$4:$X$85,21,FALSE)</f>
        <v>2243.67</v>
      </c>
      <c r="BF83" s="370">
        <f>VLOOKUP(D83,[3]Revenue_59!$A$4:$X$85,24,FALSE)</f>
        <v>97.76</v>
      </c>
      <c r="BG83" s="371">
        <f t="shared" si="81"/>
        <v>115.49208578895018</v>
      </c>
      <c r="BH83" s="370">
        <f t="shared" si="82"/>
        <v>2359.1620857889502</v>
      </c>
      <c r="BI83" s="372">
        <f>VLOOKUP(D83,[3]Revenue_59!$A$4:$F$86,2,FALSE)</f>
        <v>1409.24</v>
      </c>
      <c r="BJ83" s="372">
        <f>VLOOKUP(D83,[3]Revenue_59!$A$4:$F$86,5,FALSE)</f>
        <v>160.60000000000002</v>
      </c>
      <c r="BK83" s="373">
        <f t="shared" si="83"/>
        <v>199.88969354849209</v>
      </c>
      <c r="BL83" s="372">
        <f t="shared" si="84"/>
        <v>1609.129693548492</v>
      </c>
      <c r="BM83" s="370">
        <f>VLOOKUP(D83,[3]Revenue_59!$A$4:$K$85,8,FALSE)</f>
        <v>1911.86</v>
      </c>
      <c r="BN83" s="370">
        <f>VLOOKUP(D83,[3]Revenue_59!$A$4:$K$85,11,FALSE)</f>
        <v>128.75</v>
      </c>
      <c r="BO83" s="371">
        <f t="shared" si="85"/>
        <v>164.41107889027194</v>
      </c>
      <c r="BP83" s="370">
        <f t="shared" si="86"/>
        <v>2076.2710788902718</v>
      </c>
      <c r="BQ83" s="372">
        <f>VLOOKUP(D83,[3]Revenue_59!$A$4:$Q$85,14,FALSE)</f>
        <v>2353.0100000000002</v>
      </c>
      <c r="BR83" s="372">
        <f>VLOOKUP(D83,[3]Revenue_59!$A$4:$Q$85,17,FALSE)</f>
        <v>119.4</v>
      </c>
      <c r="BS83" s="373">
        <f t="shared" si="87"/>
        <v>196.0507844920395</v>
      </c>
      <c r="BT83" s="372">
        <f t="shared" si="88"/>
        <v>2549.0607844920396</v>
      </c>
      <c r="BU83" s="316">
        <f t="shared" si="89"/>
        <v>8593.6236427197546</v>
      </c>
      <c r="BV83" s="317">
        <f t="shared" si="90"/>
        <v>5.0307251621807616</v>
      </c>
      <c r="BW83" s="374">
        <f>VLOOKUP(D83,[4]รายได้ผู้เยียมเยือนชาวไทย!$C$6:$G$82,3,FALSE)</f>
        <v>2373.5</v>
      </c>
      <c r="BX83" s="374">
        <f>VLOOKUP(D83,[4]รายได้ผู้เยียมเยือนชาวต่างชาติ!$C$6:$G$82,3,FALSE)</f>
        <v>102.05000000000001</v>
      </c>
      <c r="BY83" s="375">
        <f t="shared" si="91"/>
        <v>112.59483073519982</v>
      </c>
      <c r="BZ83" s="374">
        <f t="shared" si="92"/>
        <v>2486.0948307352</v>
      </c>
      <c r="CA83" s="376">
        <f>VLOOKUP(D83,[4]รายได้ผู้เยียมเยือนชาวไทย!$C$6:$N$82,6,FALSE)</f>
        <v>510.72</v>
      </c>
      <c r="CB83" s="376">
        <f>VLOOKUP(D83,[4]รายได้ผู้เยียมเยือนชาวต่างชาติ!$C$6:$N$82,6,FALSE)</f>
        <v>59.77</v>
      </c>
      <c r="CC83" s="377">
        <f t="shared" si="93"/>
        <v>84.349576146730683</v>
      </c>
      <c r="CD83" s="376">
        <f t="shared" si="94"/>
        <v>595.0695761467307</v>
      </c>
      <c r="CE83" s="374">
        <f>VLOOKUP(D83,[4]รายได้ผู้เยียมเยือนชาวไทย!$C$6:$N$82,7,FALSE)</f>
        <v>514.70000000000005</v>
      </c>
      <c r="CF83" s="374">
        <f>VLOOKUP(D83,[4]รายได้ผู้เยียมเยือนชาวต่างชาติ!$C$6:$N$82,7,FALSE)</f>
        <v>58.87</v>
      </c>
      <c r="CG83" s="375">
        <f t="shared" si="95"/>
        <v>84.602603847006634</v>
      </c>
      <c r="CH83" s="374">
        <f t="shared" si="96"/>
        <v>599.30260384700671</v>
      </c>
      <c r="CI83" s="376">
        <f>VLOOKUP(D83,[4]รายได้ผู้เยียมเยือนชาวไทย!$C$6:$N$82,8,FALSE)</f>
        <v>502.52</v>
      </c>
      <c r="CJ83" s="376">
        <f>VLOOKUP(D83,[4]รายได้ผู้เยียมเยือนชาวต่างชาติ!$C$6:$N$82,8,FALSE)</f>
        <v>57.24</v>
      </c>
      <c r="CK83" s="377">
        <f t="shared" si="97"/>
        <v>73.82483873164982</v>
      </c>
      <c r="CL83" s="376">
        <f t="shared" si="98"/>
        <v>576.34483873164982</v>
      </c>
      <c r="CM83" s="374">
        <f>VLOOKUP(D83,[4]รายได้ผู้เยียมเยือนชาวไทย!$C$6:$N$82,9,FALSE)</f>
        <v>715.13</v>
      </c>
      <c r="CN83" s="374">
        <f>VLOOKUP(D83,[4]รายได้ผู้เยียมเยือนชาวต่างชาติ!$C$6:$N$82,9,FALSE)</f>
        <v>50.56</v>
      </c>
      <c r="CO83" s="375">
        <f t="shared" si="99"/>
        <v>57.894860886754437</v>
      </c>
      <c r="CP83" s="374">
        <f t="shared" si="100"/>
        <v>773.02486088675448</v>
      </c>
      <c r="CQ83" s="376">
        <f>VLOOKUP(D83,[4]รายได้ผู้เยียมเยือนชาวไทย!$C$6:$N$82,10,FALSE)</f>
        <v>707.31</v>
      </c>
      <c r="CR83" s="376">
        <f>VLOOKUP(D83,[4]รายได้ผู้เยียมเยือนชาวต่างชาติ!$C$6:$N$82,10,FALSE)</f>
        <v>43.11</v>
      </c>
      <c r="CS83" s="377">
        <f t="shared" si="101"/>
        <v>50.875794178180726</v>
      </c>
      <c r="CT83" s="376">
        <f t="shared" si="102"/>
        <v>758.18579417818069</v>
      </c>
      <c r="CU83" s="374">
        <f>VLOOKUP(D83,[4]รายได้ผู้เยียมเยือนชาวไทย!$C$6:$N$82,11,FALSE)</f>
        <v>649.6</v>
      </c>
      <c r="CV83" s="374">
        <f>VLOOKUP(D83,[4]รายได้ผู้เยียมเยือนชาวต่างชาติ!$C$6:$N$82,11,FALSE)</f>
        <v>43.82</v>
      </c>
      <c r="CW83" s="375">
        <f t="shared" si="103"/>
        <v>53.072647455549891</v>
      </c>
      <c r="CX83" s="374">
        <f t="shared" si="104"/>
        <v>702.67264745554996</v>
      </c>
      <c r="CY83" s="376">
        <f>VLOOKUP(D83,[4]รายได้ผู้เยียมเยือนชาวไทย!$C$6:$N$82,12,FALSE)</f>
        <v>842.08</v>
      </c>
      <c r="CZ83" s="376">
        <f>VLOOKUP(D83,[4]รายได้ผู้เยียมเยือนชาวต่างชาติ!$C$6:$N$82,12,FALSE)</f>
        <v>43.89</v>
      </c>
      <c r="DA83" s="377">
        <f t="shared" si="105"/>
        <v>68.998132517065784</v>
      </c>
      <c r="DB83" s="376">
        <f t="shared" si="106"/>
        <v>911.0781325170658</v>
      </c>
      <c r="DC83" s="374">
        <f>VLOOKUP(D83,รายได้ที่เกิดขึ้นในจังหวัด!D83:CI159,83,FALSE)</f>
        <v>860.6</v>
      </c>
      <c r="DD83" s="374">
        <f>VLOOKUP(D83,รายได้ที่เกิดขึ้นในจังหวัด!D83:CI159,84,FALSE)</f>
        <v>46.05</v>
      </c>
      <c r="DE83" s="375">
        <f t="shared" si="107"/>
        <v>75.11358513689153</v>
      </c>
      <c r="DF83" s="374">
        <f t="shared" si="108"/>
        <v>935.71358513689154</v>
      </c>
      <c r="DG83" s="376">
        <f>VLOOKUP(D83,รายได้ที่เกิดขึ้นในจังหวัด!D83:CL159,86,FALSE)</f>
        <v>817.07</v>
      </c>
      <c r="DH83" s="376">
        <f>VLOOKUP(D83,รายได้ที่เกิดขึ้นในจังหวัด!D83:CL159,87,FALSE)</f>
        <v>40.67</v>
      </c>
      <c r="DI83" s="377">
        <f t="shared" si="109"/>
        <v>58.646282825151253</v>
      </c>
      <c r="DJ83" s="376">
        <f t="shared" si="110"/>
        <v>875.71628282515132</v>
      </c>
      <c r="DK83" s="378">
        <f t="shared" si="111"/>
        <v>9213.2031524601807</v>
      </c>
      <c r="DL83" s="379">
        <f t="shared" si="112"/>
        <v>7.2097584848891341</v>
      </c>
    </row>
    <row r="84" spans="1:116" ht="41.1" customHeight="1">
      <c r="A84" s="300">
        <v>74</v>
      </c>
      <c r="B84" s="300" t="s">
        <v>203</v>
      </c>
      <c r="C84" s="322" t="s">
        <v>204</v>
      </c>
      <c r="D84" s="303" t="str">
        <f t="shared" si="61"/>
        <v>อุตรดิตถ์</v>
      </c>
      <c r="E84" s="264" t="s">
        <v>50</v>
      </c>
      <c r="F84" s="304">
        <v>1190.2199999999998</v>
      </c>
      <c r="G84" s="304">
        <v>1295.0929690565513</v>
      </c>
      <c r="H84" s="304">
        <v>1515.3230417277077</v>
      </c>
      <c r="I84" s="305">
        <v>1850.3510457571342</v>
      </c>
      <c r="J84" s="306">
        <f t="shared" si="57"/>
        <v>8.8112255764943873E-2</v>
      </c>
      <c r="K84" s="306">
        <f t="shared" si="57"/>
        <v>0.17004962418380631</v>
      </c>
      <c r="L84" s="306">
        <f t="shared" si="57"/>
        <v>0.22109345321340962</v>
      </c>
      <c r="M84" s="307">
        <f t="shared" si="58"/>
        <v>0.15975177772071994</v>
      </c>
      <c r="N84" s="306">
        <f t="shared" si="59"/>
        <v>0.1</v>
      </c>
      <c r="O84" s="305">
        <v>0</v>
      </c>
      <c r="P84" s="305">
        <v>0</v>
      </c>
      <c r="Q84" s="305">
        <v>0</v>
      </c>
      <c r="R84" s="306">
        <v>1.4999999999999999E-2</v>
      </c>
      <c r="S84" s="305"/>
      <c r="T84" s="306">
        <f t="shared" si="60"/>
        <v>0.115</v>
      </c>
      <c r="U84" s="366">
        <f>รายได้ที่เกิดขึ้นในจังหวัด!U84</f>
        <v>308.84000000000003</v>
      </c>
      <c r="V84" s="366">
        <f>รายได้ที่เกิดขึ้นในจังหวัด!V84</f>
        <v>2.25</v>
      </c>
      <c r="W84" s="366">
        <f t="shared" si="62"/>
        <v>2.781166402735483</v>
      </c>
      <c r="X84" s="366">
        <f t="shared" si="63"/>
        <v>311.62116640273553</v>
      </c>
      <c r="Y84" s="366">
        <f>รายได้ที่เกิดขึ้นในจังหวัด!X84</f>
        <v>395.38</v>
      </c>
      <c r="Z84" s="366">
        <f>รายได้ที่เกิดขึ้นในจังหวัด!Y84</f>
        <v>3.7000000000000006</v>
      </c>
      <c r="AA84" s="366">
        <f t="shared" si="64"/>
        <v>4.4756094548484535</v>
      </c>
      <c r="AB84" s="366">
        <f t="shared" si="65"/>
        <v>399.85560945484843</v>
      </c>
      <c r="AC84" s="366">
        <f>รายได้ที่เกิดขึ้นในจังหวัด!AA84</f>
        <v>308.89</v>
      </c>
      <c r="AD84" s="366">
        <f>รายได้ที่เกิดขึ้นในจังหวัด!AB84</f>
        <v>1.1900000000000004</v>
      </c>
      <c r="AE84" s="366">
        <f t="shared" si="66"/>
        <v>1.3984540208721292</v>
      </c>
      <c r="AF84" s="366">
        <f t="shared" si="67"/>
        <v>310.28845402087211</v>
      </c>
      <c r="AG84" s="366">
        <f>รายได้ที่เกิดขึ้นในจังหวัด!AD84</f>
        <v>289.26000000000005</v>
      </c>
      <c r="AH84" s="366">
        <f>รายได้ที่เกิดขึ้นในจังหวัด!AE84</f>
        <v>2.5899999999999994</v>
      </c>
      <c r="AI84" s="366">
        <f t="shared" si="68"/>
        <v>4.2860186531209861</v>
      </c>
      <c r="AJ84" s="366">
        <f t="shared" si="69"/>
        <v>293.54601865312105</v>
      </c>
      <c r="AK84" s="366">
        <f t="shared" si="70"/>
        <v>1315.3112485315771</v>
      </c>
      <c r="AL84" s="367"/>
      <c r="AM84" s="310">
        <f>VLOOKUP(D84,[2]รายได้!$B$6:$Y$83,21,FALSE)</f>
        <v>344.09000000000003</v>
      </c>
      <c r="AN84" s="310">
        <f>VLOOKUP(D84,[2]รายได้!$B$6:$Y$83,24,FALSE)</f>
        <v>2.44</v>
      </c>
      <c r="AO84" s="310">
        <f t="shared" si="71"/>
        <v>3.0788091705317027</v>
      </c>
      <c r="AP84" s="310">
        <f t="shared" si="72"/>
        <v>347.16880917053174</v>
      </c>
      <c r="AQ84" s="309">
        <f>VLOOKUP(D84,[3]Revenue_59!$A$4:$C$85,3,FALSE)</f>
        <v>452.77</v>
      </c>
      <c r="AR84" s="309">
        <f>VLOOKUP(D84,[3]Revenue_59!$A$4:$F$86,6,FALSE)</f>
        <v>4.2900000000000009</v>
      </c>
      <c r="AS84" s="309">
        <f t="shared" si="73"/>
        <v>5.6443887733400668</v>
      </c>
      <c r="AT84" s="309">
        <f t="shared" si="74"/>
        <v>458.41438877334002</v>
      </c>
      <c r="AU84" s="310">
        <f>VLOOKUP(D84,[3]Revenue_59!$A$4:$L$86,9,FALSE)</f>
        <v>373.77000000000004</v>
      </c>
      <c r="AV84" s="310">
        <f>VLOOKUP(D84,[3]Revenue_59!$A$4:$L$86,12,FALSE)</f>
        <v>1.49</v>
      </c>
      <c r="AW84" s="310">
        <f t="shared" si="75"/>
        <v>2.1241375070352033</v>
      </c>
      <c r="AX84" s="310">
        <f t="shared" si="76"/>
        <v>375.89413750703523</v>
      </c>
      <c r="AY84" s="309">
        <f>VLOOKUP(D84,[3]Revenue_59!$A$4:$R$86,15,FALSE)</f>
        <v>328.97</v>
      </c>
      <c r="AZ84" s="309">
        <f>VLOOKUP(D84,[3]Revenue_59!$A$4:$R$86,18,FALSE)</f>
        <v>2.9</v>
      </c>
      <c r="BA84" s="309">
        <f t="shared" si="77"/>
        <v>5.1047470662512744</v>
      </c>
      <c r="BB84" s="309">
        <f t="shared" si="78"/>
        <v>334.07474706625129</v>
      </c>
      <c r="BC84" s="368">
        <f t="shared" si="79"/>
        <v>1515.5520825171584</v>
      </c>
      <c r="BD84" s="369">
        <f t="shared" si="80"/>
        <v>15.223836503271112</v>
      </c>
      <c r="BE84" s="370">
        <f>VLOOKUP(D84,[3]Revenue_59!$A$4:$X$85,21,FALSE)</f>
        <v>384.88</v>
      </c>
      <c r="BF84" s="370">
        <f>VLOOKUP(D84,[3]Revenue_59!$A$4:$X$85,24,FALSE)</f>
        <v>2.66</v>
      </c>
      <c r="BG84" s="371">
        <f t="shared" si="81"/>
        <v>3.1424810576780637</v>
      </c>
      <c r="BH84" s="370">
        <f t="shared" si="82"/>
        <v>388.02248105767808</v>
      </c>
      <c r="BI84" s="372">
        <f>VLOOKUP(D84,[3]Revenue_59!$A$4:$F$86,2,FALSE)</f>
        <v>581.25000000000011</v>
      </c>
      <c r="BJ84" s="372">
        <f>VLOOKUP(D84,[3]Revenue_59!$A$4:$F$86,5,FALSE)</f>
        <v>5.17</v>
      </c>
      <c r="BK84" s="373">
        <f t="shared" si="83"/>
        <v>6.4348052032733749</v>
      </c>
      <c r="BL84" s="372">
        <f t="shared" si="84"/>
        <v>587.68480520327353</v>
      </c>
      <c r="BM84" s="370">
        <f>VLOOKUP(D84,[3]Revenue_59!$A$4:$K$85,8,FALSE)</f>
        <v>446.43</v>
      </c>
      <c r="BN84" s="370">
        <f>VLOOKUP(D84,[3]Revenue_59!$A$4:$K$85,11,FALSE)</f>
        <v>1.97</v>
      </c>
      <c r="BO84" s="371">
        <f t="shared" si="85"/>
        <v>2.5156491294278505</v>
      </c>
      <c r="BP84" s="370">
        <f t="shared" si="86"/>
        <v>448.94564912942786</v>
      </c>
      <c r="BQ84" s="372">
        <f>VLOOKUP(D84,[3]Revenue_59!$A$4:$Q$85,14,FALSE)</f>
        <v>443.21</v>
      </c>
      <c r="BR84" s="372">
        <f>VLOOKUP(D84,[3]Revenue_59!$A$4:$Q$85,17,FALSE)</f>
        <v>3.39</v>
      </c>
      <c r="BS84" s="373">
        <f t="shared" si="87"/>
        <v>5.566265991859412</v>
      </c>
      <c r="BT84" s="372">
        <f t="shared" si="88"/>
        <v>448.77626599185942</v>
      </c>
      <c r="BU84" s="316">
        <f t="shared" si="89"/>
        <v>1873.4292013822389</v>
      </c>
      <c r="BV84" s="317">
        <f t="shared" si="90"/>
        <v>23.613646999889813</v>
      </c>
      <c r="BW84" s="374">
        <f>VLOOKUP(D84,[4]รายได้ผู้เยียมเยือนชาวไทย!$C$6:$G$82,3,FALSE)</f>
        <v>492.40999999999997</v>
      </c>
      <c r="BX84" s="374">
        <f>VLOOKUP(D84,[4]รายได้ผู้เยียมเยือนชาวต่างชาติ!$C$6:$G$82,3,FALSE)</f>
        <v>3.3400000000000007</v>
      </c>
      <c r="BY84" s="375">
        <f t="shared" si="91"/>
        <v>3.6851223386140859</v>
      </c>
      <c r="BZ84" s="374">
        <f t="shared" si="92"/>
        <v>496.09512233861403</v>
      </c>
      <c r="CA84" s="376">
        <f>VLOOKUP(D84,[4]รายได้ผู้เยียมเยือนชาวไทย!$C$6:$N$82,6,FALSE)</f>
        <v>218.69</v>
      </c>
      <c r="CB84" s="376">
        <f>VLOOKUP(D84,[4]รายได้ผู้เยียมเยือนชาวต่างชาติ!$C$6:$N$82,6,FALSE)</f>
        <v>1.77</v>
      </c>
      <c r="CC84" s="377">
        <f t="shared" si="93"/>
        <v>2.4978877326369973</v>
      </c>
      <c r="CD84" s="376">
        <f t="shared" si="94"/>
        <v>221.18788773263699</v>
      </c>
      <c r="CE84" s="374">
        <f>VLOOKUP(D84,[4]รายได้ผู้เยียมเยือนชาวไทย!$C$6:$N$82,7,FALSE)</f>
        <v>192.21</v>
      </c>
      <c r="CF84" s="374">
        <f>VLOOKUP(D84,[4]รายได้ผู้เยียมเยือนชาวต่างชาติ!$C$6:$N$82,7,FALSE)</f>
        <v>2.14</v>
      </c>
      <c r="CG84" s="375">
        <f t="shared" si="95"/>
        <v>3.0754131515643657</v>
      </c>
      <c r="CH84" s="374">
        <f t="shared" si="96"/>
        <v>195.28541315156437</v>
      </c>
      <c r="CI84" s="376">
        <f>VLOOKUP(D84,[4]รายได้ผู้เยียมเยือนชาวไทย!$C$6:$N$82,8,FALSE)</f>
        <v>198.19</v>
      </c>
      <c r="CJ84" s="376">
        <f>VLOOKUP(D84,[4]รายได้ผู้เยียมเยือนชาวต่างชาติ!$C$6:$N$82,8,FALSE)</f>
        <v>1.55</v>
      </c>
      <c r="CK84" s="377">
        <f t="shared" si="97"/>
        <v>1.9991002801197977</v>
      </c>
      <c r="CL84" s="376">
        <f t="shared" si="98"/>
        <v>200.18910028011979</v>
      </c>
      <c r="CM84" s="374">
        <f>VLOOKUP(D84,[4]รายได้ผู้เยียมเยือนชาวไทย!$C$6:$N$82,9,FALSE)</f>
        <v>158.57</v>
      </c>
      <c r="CN84" s="374">
        <f>VLOOKUP(D84,[4]รายได้ผู้เยียมเยือนชาวต่างชาติ!$C$6:$N$82,9,FALSE)</f>
        <v>0.69</v>
      </c>
      <c r="CO84" s="375">
        <f t="shared" si="99"/>
        <v>0.79009996067762178</v>
      </c>
      <c r="CP84" s="374">
        <f t="shared" si="100"/>
        <v>159.36009996067762</v>
      </c>
      <c r="CQ84" s="376">
        <f>VLOOKUP(D84,[4]รายได้ผู้เยียมเยือนชาวไทย!$C$6:$N$82,10,FALSE)</f>
        <v>152.1</v>
      </c>
      <c r="CR84" s="376">
        <f>VLOOKUP(D84,[4]รายได้ผู้เยียมเยือนชาวต่างชาติ!$C$6:$N$82,10,FALSE)</f>
        <v>0.68</v>
      </c>
      <c r="CS84" s="377">
        <f t="shared" si="101"/>
        <v>0.80249454978341206</v>
      </c>
      <c r="CT84" s="376">
        <f t="shared" si="102"/>
        <v>152.9024945497834</v>
      </c>
      <c r="CU84" s="374">
        <f>VLOOKUP(D84,[4]รายได้ผู้เยียมเยือนชาวไทย!$C$6:$N$82,11,FALSE)</f>
        <v>145.34</v>
      </c>
      <c r="CV84" s="374">
        <f>VLOOKUP(D84,[4]รายได้ผู้เยียมเยือนชาวต่างชาติ!$C$6:$N$82,11,FALSE)</f>
        <v>0.62</v>
      </c>
      <c r="CW84" s="375">
        <f t="shared" si="103"/>
        <v>0.75091377048016739</v>
      </c>
      <c r="CX84" s="374">
        <f t="shared" si="104"/>
        <v>146.09091377048017</v>
      </c>
      <c r="CY84" s="376">
        <f>VLOOKUP(D84,[4]รายได้ผู้เยียมเยือนชาวไทย!$C$6:$N$82,12,FALSE)</f>
        <v>185.45</v>
      </c>
      <c r="CZ84" s="376">
        <f>VLOOKUP(D84,[4]รายได้ผู้เยียมเยือนชาวต่างชาติ!$C$6:$N$82,12,FALSE)</f>
        <v>1.72</v>
      </c>
      <c r="DA84" s="377">
        <f t="shared" si="105"/>
        <v>2.7039596247289395</v>
      </c>
      <c r="DB84" s="376">
        <f t="shared" si="106"/>
        <v>188.15395962472894</v>
      </c>
      <c r="DC84" s="374">
        <f>VLOOKUP(D84,รายได้ที่เกิดขึ้นในจังหวัด!D84:CI160,83,FALSE)</f>
        <v>152.72999999999999</v>
      </c>
      <c r="DD84" s="374">
        <f>VLOOKUP(D84,รายได้ที่เกิดขึ้นในจังหวัด!D84:CI160,84,FALSE)</f>
        <v>1.1200000000000001</v>
      </c>
      <c r="DE84" s="375">
        <f t="shared" si="107"/>
        <v>1.8268667829167977</v>
      </c>
      <c r="DF84" s="374">
        <f t="shared" si="108"/>
        <v>154.55686678291679</v>
      </c>
      <c r="DG84" s="376">
        <f>VLOOKUP(D84,รายได้ที่เกิดขึ้นในจังหวัด!D84:CL160,86,FALSE)</f>
        <v>128.53</v>
      </c>
      <c r="DH84" s="376">
        <f>VLOOKUP(D84,รายได้ที่เกิดขึ้นในจังหวัด!D84:CL160,87,FALSE)</f>
        <v>0.81</v>
      </c>
      <c r="DI84" s="377">
        <f t="shared" si="109"/>
        <v>1.1680228445628846</v>
      </c>
      <c r="DJ84" s="376">
        <f t="shared" si="110"/>
        <v>129.6980228445629</v>
      </c>
      <c r="DK84" s="378">
        <f t="shared" si="111"/>
        <v>2043.5198810360853</v>
      </c>
      <c r="DL84" s="379">
        <f t="shared" si="112"/>
        <v>9.0791090225534727</v>
      </c>
    </row>
    <row r="85" spans="1:116" ht="41.1" customHeight="1">
      <c r="A85" s="300">
        <v>75</v>
      </c>
      <c r="B85" s="300" t="s">
        <v>205</v>
      </c>
      <c r="C85" s="322" t="s">
        <v>206</v>
      </c>
      <c r="D85" s="303" t="str">
        <f t="shared" si="61"/>
        <v>อุทัยธานี</v>
      </c>
      <c r="E85" s="264" t="s">
        <v>69</v>
      </c>
      <c r="F85" s="304">
        <v>567.75</v>
      </c>
      <c r="G85" s="304">
        <v>662.47641236381855</v>
      </c>
      <c r="H85" s="304">
        <v>914.24543659878714</v>
      </c>
      <c r="I85" s="305">
        <v>1046.1175232257692</v>
      </c>
      <c r="J85" s="306">
        <f t="shared" si="57"/>
        <v>0.16684528817933694</v>
      </c>
      <c r="K85" s="306">
        <f t="shared" si="57"/>
        <v>0.38004224684259724</v>
      </c>
      <c r="L85" s="306">
        <f t="shared" si="57"/>
        <v>0.14424144912068465</v>
      </c>
      <c r="M85" s="307">
        <f t="shared" si="58"/>
        <v>0.23037632804753963</v>
      </c>
      <c r="N85" s="306">
        <f t="shared" si="59"/>
        <v>0.1</v>
      </c>
      <c r="O85" s="305">
        <v>0</v>
      </c>
      <c r="P85" s="305">
        <v>0</v>
      </c>
      <c r="Q85" s="305">
        <v>0</v>
      </c>
      <c r="R85" s="305">
        <v>0</v>
      </c>
      <c r="S85" s="305"/>
      <c r="T85" s="306">
        <f t="shared" si="60"/>
        <v>0.1</v>
      </c>
      <c r="U85" s="366">
        <f>รายได้ที่เกิดขึ้นในจังหวัด!U85</f>
        <v>224.16</v>
      </c>
      <c r="V85" s="366">
        <f>รายได้ที่เกิดขึ้นในจังหวัด!V85</f>
        <v>2.9000000000000008</v>
      </c>
      <c r="W85" s="366">
        <f t="shared" si="62"/>
        <v>3.5846144746368456</v>
      </c>
      <c r="X85" s="366">
        <f t="shared" si="63"/>
        <v>227.74461447463685</v>
      </c>
      <c r="Y85" s="366">
        <f>รายได้ที่เกิดขึ้นในจังหวัด!X85</f>
        <v>178.32999999999998</v>
      </c>
      <c r="Z85" s="366">
        <f>รายได้ที่เกิดขึ้นในจังหวัด!Y85</f>
        <v>1.84</v>
      </c>
      <c r="AA85" s="366">
        <f t="shared" si="64"/>
        <v>2.2257084856543661</v>
      </c>
      <c r="AB85" s="366">
        <f t="shared" si="65"/>
        <v>180.55570848565435</v>
      </c>
      <c r="AC85" s="366">
        <f>รายได้ที่เกิดขึ้นในจังหวัด!AA85</f>
        <v>131.52000000000001</v>
      </c>
      <c r="AD85" s="366">
        <f>รายได้ที่เกิดขึ้นในจังหวัด!AB85</f>
        <v>2.83</v>
      </c>
      <c r="AE85" s="366">
        <f t="shared" si="66"/>
        <v>3.3257351924942222</v>
      </c>
      <c r="AF85" s="366">
        <f t="shared" si="67"/>
        <v>134.84573519249423</v>
      </c>
      <c r="AG85" s="366">
        <f>รายได้ที่เกิดขึ้นในจังหวัด!AD85</f>
        <v>119.63000000000001</v>
      </c>
      <c r="AH85" s="366">
        <f>รายได้ที่เกิดขึ้นในจังหวัด!AE85</f>
        <v>3.02</v>
      </c>
      <c r="AI85" s="366">
        <f t="shared" si="68"/>
        <v>4.9975970395464797</v>
      </c>
      <c r="AJ85" s="366">
        <f t="shared" si="69"/>
        <v>124.62759703954649</v>
      </c>
      <c r="AK85" s="366">
        <f t="shared" si="70"/>
        <v>667.77365519233183</v>
      </c>
      <c r="AL85" s="367"/>
      <c r="AM85" s="310">
        <f>VLOOKUP(D85,[2]รายได้!$B$6:$Y$83,21,FALSE)</f>
        <v>236.37</v>
      </c>
      <c r="AN85" s="310">
        <f>VLOOKUP(D85,[2]รายได้!$B$6:$Y$83,24,FALSE)</f>
        <v>2.95</v>
      </c>
      <c r="AO85" s="310">
        <f t="shared" si="71"/>
        <v>3.7223307594543136</v>
      </c>
      <c r="AP85" s="310">
        <f t="shared" si="72"/>
        <v>240.09233075945431</v>
      </c>
      <c r="AQ85" s="309">
        <f>VLOOKUP(D85,[3]Revenue_59!$A$4:$C$85,3,FALSE)</f>
        <v>271.20000000000005</v>
      </c>
      <c r="AR85" s="309">
        <f>VLOOKUP(D85,[3]Revenue_59!$A$4:$F$86,6,FALSE)</f>
        <v>2.14</v>
      </c>
      <c r="AS85" s="309">
        <f t="shared" si="73"/>
        <v>2.815615844976163</v>
      </c>
      <c r="AT85" s="309">
        <f t="shared" si="74"/>
        <v>274.0156158449762</v>
      </c>
      <c r="AU85" s="310">
        <f>VLOOKUP(D85,[3]Revenue_59!$A$4:$L$86,9,FALSE)</f>
        <v>233.29999999999998</v>
      </c>
      <c r="AV85" s="310">
        <f>VLOOKUP(D85,[3]Revenue_59!$A$4:$L$86,12,FALSE)</f>
        <v>4.4300000000000006</v>
      </c>
      <c r="AW85" s="310">
        <f t="shared" si="75"/>
        <v>6.3153886954133904</v>
      </c>
      <c r="AX85" s="310">
        <f t="shared" si="76"/>
        <v>239.61538869541337</v>
      </c>
      <c r="AY85" s="309">
        <f>VLOOKUP(D85,[3]Revenue_59!$A$4:$R$86,15,FALSE)</f>
        <v>154.57</v>
      </c>
      <c r="AZ85" s="309">
        <f>VLOOKUP(D85,[3]Revenue_59!$A$4:$R$86,18,FALSE)</f>
        <v>3.7800000000000002</v>
      </c>
      <c r="BA85" s="309">
        <f t="shared" si="77"/>
        <v>6.6537737622171784</v>
      </c>
      <c r="BB85" s="309">
        <f t="shared" si="78"/>
        <v>161.22377376221718</v>
      </c>
      <c r="BC85" s="368">
        <f t="shared" si="79"/>
        <v>914.94710906206103</v>
      </c>
      <c r="BD85" s="369">
        <f t="shared" si="80"/>
        <v>37.014556047219088</v>
      </c>
      <c r="BE85" s="370">
        <f>VLOOKUP(D85,[3]Revenue_59!$A$4:$X$85,21,FALSE)</f>
        <v>327.46000000000004</v>
      </c>
      <c r="BF85" s="370">
        <f>VLOOKUP(D85,[3]Revenue_59!$A$4:$X$85,24,FALSE)</f>
        <v>3.5200000000000005</v>
      </c>
      <c r="BG85" s="371">
        <f t="shared" si="81"/>
        <v>4.1584711740702192</v>
      </c>
      <c r="BH85" s="370">
        <f t="shared" si="82"/>
        <v>331.61847117407024</v>
      </c>
      <c r="BI85" s="372">
        <f>VLOOKUP(D85,[3]Revenue_59!$A$4:$F$86,2,FALSE)</f>
        <v>288.85000000000002</v>
      </c>
      <c r="BJ85" s="372">
        <f>VLOOKUP(D85,[3]Revenue_59!$A$4:$F$86,5,FALSE)</f>
        <v>2.3400000000000007</v>
      </c>
      <c r="BK85" s="373">
        <f t="shared" si="83"/>
        <v>2.9124650243055514</v>
      </c>
      <c r="BL85" s="372">
        <f t="shared" si="84"/>
        <v>291.76246502430558</v>
      </c>
      <c r="BM85" s="370">
        <f>VLOOKUP(D85,[3]Revenue_59!$A$4:$K$85,8,FALSE)</f>
        <v>246.47999999999996</v>
      </c>
      <c r="BN85" s="370">
        <f>VLOOKUP(D85,[3]Revenue_59!$A$4:$K$85,11,FALSE)</f>
        <v>4.62</v>
      </c>
      <c r="BO85" s="371">
        <f t="shared" si="85"/>
        <v>5.899644151247041</v>
      </c>
      <c r="BP85" s="370">
        <f t="shared" si="86"/>
        <v>252.37964415124699</v>
      </c>
      <c r="BQ85" s="372">
        <f>VLOOKUP(D85,[3]Revenue_59!$A$4:$Q$85,14,FALSE)</f>
        <v>190.6</v>
      </c>
      <c r="BR85" s="372">
        <f>VLOOKUP(D85,[3]Revenue_59!$A$4:$Q$85,17,FALSE)</f>
        <v>3.95</v>
      </c>
      <c r="BS85" s="373">
        <f t="shared" si="87"/>
        <v>6.4857671586562482</v>
      </c>
      <c r="BT85" s="372">
        <f t="shared" si="88"/>
        <v>197.08576715865624</v>
      </c>
      <c r="BU85" s="316">
        <f t="shared" si="89"/>
        <v>1072.846347508279</v>
      </c>
      <c r="BV85" s="317">
        <f t="shared" si="90"/>
        <v>17.257744943102239</v>
      </c>
      <c r="BW85" s="374">
        <f>VLOOKUP(D85,[4]รายได้ผู้เยียมเยือนชาวไทย!$C$6:$G$82,3,FALSE)</f>
        <v>339.09000000000003</v>
      </c>
      <c r="BX85" s="374">
        <f>VLOOKUP(D85,[4]รายได้ผู้เยียมเยือนชาวต่างชาติ!$C$6:$G$82,3,FALSE)</f>
        <v>3.62</v>
      </c>
      <c r="BY85" s="375">
        <f t="shared" si="91"/>
        <v>3.9940547502344272</v>
      </c>
      <c r="BZ85" s="374">
        <f t="shared" si="92"/>
        <v>343.08405475023449</v>
      </c>
      <c r="CA85" s="376">
        <f>VLOOKUP(D85,[4]รายได้ผู้เยียมเยือนชาวไทย!$C$6:$N$82,6,FALSE)</f>
        <v>111.21</v>
      </c>
      <c r="CB85" s="376">
        <f>VLOOKUP(D85,[4]รายได้ผู้เยียมเยือนชาวต่างชาติ!$C$6:$N$82,6,FALSE)</f>
        <v>0.86</v>
      </c>
      <c r="CC85" s="377">
        <f t="shared" si="93"/>
        <v>1.2136629661400098</v>
      </c>
      <c r="CD85" s="376">
        <f t="shared" si="94"/>
        <v>112.42366296614</v>
      </c>
      <c r="CE85" s="374">
        <f>VLOOKUP(D85,[4]รายได้ผู้เยียมเยือนชาวไทย!$C$6:$N$82,7,FALSE)</f>
        <v>96.98</v>
      </c>
      <c r="CF85" s="374">
        <f>VLOOKUP(D85,[4]รายได้ผู้เยียมเยือนชาวต่างชาติ!$C$6:$N$82,7,FALSE)</f>
        <v>0.91</v>
      </c>
      <c r="CG85" s="375">
        <f t="shared" si="95"/>
        <v>1.30776914388952</v>
      </c>
      <c r="CH85" s="374">
        <f t="shared" si="96"/>
        <v>98.28776914388952</v>
      </c>
      <c r="CI85" s="376">
        <f>VLOOKUP(D85,[4]รายได้ผู้เยียมเยือนชาวไทย!$C$6:$N$82,8,FALSE)</f>
        <v>92.16</v>
      </c>
      <c r="CJ85" s="376">
        <f>VLOOKUP(D85,[4]รายได้ผู้เยียมเยือนชาวต่างชาติ!$C$6:$N$82,8,FALSE)</f>
        <v>0.67</v>
      </c>
      <c r="CK85" s="377">
        <f t="shared" si="97"/>
        <v>0.8641272178582351</v>
      </c>
      <c r="CL85" s="376">
        <f t="shared" si="98"/>
        <v>93.024127217858236</v>
      </c>
      <c r="CM85" s="374">
        <f>VLOOKUP(D85,[4]รายได้ผู้เยียมเยือนชาวไทย!$C$6:$N$82,9,FALSE)</f>
        <v>89.07</v>
      </c>
      <c r="CN85" s="374">
        <f>VLOOKUP(D85,[4]รายได้ผู้เยียมเยือนชาวต่างชาติ!$C$6:$N$82,9,FALSE)</f>
        <v>1.81</v>
      </c>
      <c r="CO85" s="375">
        <f t="shared" si="99"/>
        <v>2.0725810562702831</v>
      </c>
      <c r="CP85" s="374">
        <f t="shared" si="100"/>
        <v>91.142581056270274</v>
      </c>
      <c r="CQ85" s="376">
        <f>VLOOKUP(D85,[4]รายได้ผู้เยียมเยือนชาวไทย!$C$6:$N$82,10,FALSE)</f>
        <v>80.09</v>
      </c>
      <c r="CR85" s="376">
        <f>VLOOKUP(D85,[4]รายได้ผู้เยียมเยือนชาวต่างชาติ!$C$6:$N$82,10,FALSE)</f>
        <v>1.38</v>
      </c>
      <c r="CS85" s="377">
        <f t="shared" si="101"/>
        <v>1.6285918804428068</v>
      </c>
      <c r="CT85" s="376">
        <f t="shared" si="102"/>
        <v>81.718591880442816</v>
      </c>
      <c r="CU85" s="374">
        <f>VLOOKUP(D85,[4]รายได้ผู้เยียมเยือนชาวไทย!$C$6:$N$82,11,FALSE)</f>
        <v>77.17</v>
      </c>
      <c r="CV85" s="374">
        <f>VLOOKUP(D85,[4]รายได้ผู้เยียมเยือนชาวต่างชาติ!$C$6:$N$82,11,FALSE)</f>
        <v>1.45</v>
      </c>
      <c r="CW85" s="375">
        <f t="shared" si="103"/>
        <v>1.7561693019294236</v>
      </c>
      <c r="CX85" s="374">
        <f t="shared" si="104"/>
        <v>78.92616930192942</v>
      </c>
      <c r="CY85" s="376">
        <f>VLOOKUP(D85,[4]รายได้ผู้เยียมเยือนชาวไทย!$C$6:$N$82,12,FALSE)</f>
        <v>74.88</v>
      </c>
      <c r="CZ85" s="376">
        <f>VLOOKUP(D85,[4]รายได้ผู้เยียมเยือนชาวต่างชาติ!$C$6:$N$82,12,FALSE)</f>
        <v>1.34</v>
      </c>
      <c r="DA85" s="377">
        <f t="shared" si="105"/>
        <v>2.1065731960097551</v>
      </c>
      <c r="DB85" s="376">
        <f t="shared" si="106"/>
        <v>76.986573196009743</v>
      </c>
      <c r="DC85" s="374">
        <f>VLOOKUP(D85,รายได้ที่เกิดขึ้นในจังหวัด!D85:CI161,83,FALSE)</f>
        <v>62.76</v>
      </c>
      <c r="DD85" s="374">
        <f>VLOOKUP(D85,รายได้ที่เกิดขึ้นในจังหวัด!D85:CI161,84,FALSE)</f>
        <v>1.46</v>
      </c>
      <c r="DE85" s="375">
        <f t="shared" si="107"/>
        <v>2.3814513420165393</v>
      </c>
      <c r="DF85" s="374">
        <f t="shared" si="108"/>
        <v>65.141451342016538</v>
      </c>
      <c r="DG85" s="376">
        <f>VLOOKUP(D85,รายได้ที่เกิดขึ้นในจังหวัด!D85:CL161,86,FALSE)</f>
        <v>66.36</v>
      </c>
      <c r="DH85" s="376">
        <f>VLOOKUP(D85,รายได้ที่เกิดขึ้นในจังหวัด!D85:CL161,87,FALSE)</f>
        <v>1.47</v>
      </c>
      <c r="DI85" s="377">
        <f t="shared" si="109"/>
        <v>2.1197451623548642</v>
      </c>
      <c r="DJ85" s="376">
        <f t="shared" si="110"/>
        <v>68.47974516235486</v>
      </c>
      <c r="DK85" s="378">
        <f t="shared" si="111"/>
        <v>1109.2147260171459</v>
      </c>
      <c r="DL85" s="379">
        <f t="shared" si="112"/>
        <v>3.3898962878825758</v>
      </c>
    </row>
    <row r="86" spans="1:116" ht="41.1" customHeight="1">
      <c r="A86" s="300">
        <v>76</v>
      </c>
      <c r="B86" s="300" t="s">
        <v>207</v>
      </c>
      <c r="C86" s="322" t="s">
        <v>208</v>
      </c>
      <c r="D86" s="303" t="str">
        <f t="shared" si="61"/>
        <v>อุบลราชธานี</v>
      </c>
      <c r="E86" s="264" t="s">
        <v>148</v>
      </c>
      <c r="F86" s="304">
        <v>5104.7899999999991</v>
      </c>
      <c r="G86" s="304">
        <v>5536.0297594992708</v>
      </c>
      <c r="H86" s="304">
        <v>5739.9841913927503</v>
      </c>
      <c r="I86" s="305">
        <v>6100.9057786498333</v>
      </c>
      <c r="J86" s="306">
        <f t="shared" si="57"/>
        <v>8.4477473020295013E-2</v>
      </c>
      <c r="K86" s="306">
        <f t="shared" si="57"/>
        <v>3.6841281704368407E-2</v>
      </c>
      <c r="L86" s="306">
        <f t="shared" si="57"/>
        <v>6.2878498480587103E-2</v>
      </c>
      <c r="M86" s="307">
        <f t="shared" si="58"/>
        <v>6.1399084401750174E-2</v>
      </c>
      <c r="N86" s="306">
        <f t="shared" si="59"/>
        <v>6.1399084401750174E-2</v>
      </c>
      <c r="O86" s="305">
        <v>0</v>
      </c>
      <c r="P86" s="305">
        <v>0</v>
      </c>
      <c r="Q86" s="305">
        <v>0</v>
      </c>
      <c r="R86" s="306">
        <v>1.4999999999999999E-2</v>
      </c>
      <c r="S86" s="305"/>
      <c r="T86" s="306">
        <f t="shared" si="60"/>
        <v>7.6399084401750167E-2</v>
      </c>
      <c r="U86" s="366">
        <f>รายได้ที่เกิดขึ้นในจังหวัด!U86</f>
        <v>1586.38</v>
      </c>
      <c r="V86" s="366">
        <f>รายได้ที่เกิดขึ้นในจังหวัด!V86</f>
        <v>67.070000000000007</v>
      </c>
      <c r="W86" s="366">
        <f t="shared" si="62"/>
        <v>82.903480280652829</v>
      </c>
      <c r="X86" s="366">
        <f t="shared" si="63"/>
        <v>1669.2834802806528</v>
      </c>
      <c r="Y86" s="366">
        <f>รายได้ที่เกิดขึ้นในจังหวัด!X86</f>
        <v>1500.71</v>
      </c>
      <c r="Z86" s="366">
        <f>รายได้ที่เกิดขึ้นในจังหวัด!Y86</f>
        <v>161.09</v>
      </c>
      <c r="AA86" s="366">
        <f t="shared" si="64"/>
        <v>194.85835867068573</v>
      </c>
      <c r="AB86" s="366">
        <f t="shared" si="65"/>
        <v>1695.5683586706857</v>
      </c>
      <c r="AC86" s="366">
        <f>รายได้ที่เกิดขึ้นในจังหวัด!AA86</f>
        <v>1141.7800000000002</v>
      </c>
      <c r="AD86" s="366">
        <f>รายได้ที่เกิดขึ้นในจังหวัด!AB86</f>
        <v>98.449999999999989</v>
      </c>
      <c r="AE86" s="366">
        <f t="shared" si="66"/>
        <v>115.69562886963115</v>
      </c>
      <c r="AF86" s="366">
        <f t="shared" si="67"/>
        <v>1257.4756288696312</v>
      </c>
      <c r="AG86" s="366">
        <f>รายได้ที่เกิดขึ้นในจังหวัด!AD86</f>
        <v>812.57999999999993</v>
      </c>
      <c r="AH86" s="366">
        <f>รายได้ที่เกิดขึ้นในจังหวัด!AE86</f>
        <v>82.17</v>
      </c>
      <c r="AI86" s="366">
        <f t="shared" si="68"/>
        <v>135.97766514554112</v>
      </c>
      <c r="AJ86" s="366">
        <f t="shared" si="69"/>
        <v>948.55766514554102</v>
      </c>
      <c r="AK86" s="366">
        <f t="shared" si="70"/>
        <v>5570.8851329665104</v>
      </c>
      <c r="AL86" s="367"/>
      <c r="AM86" s="310">
        <f>VLOOKUP(D86,[2]รายได้!$B$6:$Y$83,21,FALSE)</f>
        <v>1542.9300000000003</v>
      </c>
      <c r="AN86" s="310">
        <f>VLOOKUP(D86,[2]รายได้!$B$6:$Y$83,24,FALSE)</f>
        <v>64.989999999999995</v>
      </c>
      <c r="AO86" s="310">
        <f t="shared" si="71"/>
        <v>82.004839341334176</v>
      </c>
      <c r="AP86" s="310">
        <f t="shared" si="72"/>
        <v>1624.9348393413345</v>
      </c>
      <c r="AQ86" s="309">
        <f>VLOOKUP(D86,[3]Revenue_59!$A$4:$C$85,3,FALSE)</f>
        <v>1566.4999999999998</v>
      </c>
      <c r="AR86" s="309">
        <f>VLOOKUP(D86,[3]Revenue_59!$A$4:$F$86,6,FALSE)</f>
        <v>164.26000000000002</v>
      </c>
      <c r="AS86" s="309">
        <f t="shared" si="73"/>
        <v>216.11825172700213</v>
      </c>
      <c r="AT86" s="309">
        <f t="shared" si="74"/>
        <v>1782.618251727002</v>
      </c>
      <c r="AU86" s="310">
        <f>VLOOKUP(D86,[3]Revenue_59!$A$4:$L$86,9,FALSE)</f>
        <v>1170.2199999999998</v>
      </c>
      <c r="AV86" s="310">
        <f>VLOOKUP(D86,[3]Revenue_59!$A$4:$L$86,12,FALSE)</f>
        <v>106.74000000000001</v>
      </c>
      <c r="AW86" s="310">
        <f t="shared" si="75"/>
        <v>152.16807885968967</v>
      </c>
      <c r="AX86" s="310">
        <f t="shared" si="76"/>
        <v>1322.3880788596894</v>
      </c>
      <c r="AY86" s="309">
        <f>VLOOKUP(D86,[3]Revenue_59!$A$4:$R$86,15,FALSE)</f>
        <v>863.00000000000011</v>
      </c>
      <c r="AZ86" s="309">
        <f>VLOOKUP(D86,[3]Revenue_59!$A$4:$R$86,18,FALSE)</f>
        <v>86.47</v>
      </c>
      <c r="BA86" s="309">
        <f t="shared" si="77"/>
        <v>152.20947545474058</v>
      </c>
      <c r="BB86" s="309">
        <f t="shared" si="78"/>
        <v>1015.2094754547406</v>
      </c>
      <c r="BC86" s="368">
        <f t="shared" si="79"/>
        <v>5745.1506453827669</v>
      </c>
      <c r="BD86" s="369">
        <f t="shared" si="80"/>
        <v>3.1281476508107384</v>
      </c>
      <c r="BE86" s="370">
        <f>VLOOKUP(D86,[3]Revenue_59!$A$4:$X$85,21,FALSE)</f>
        <v>1637.3899999999999</v>
      </c>
      <c r="BF86" s="370">
        <f>VLOOKUP(D86,[3]Revenue_59!$A$4:$X$85,24,FALSE)</f>
        <v>70.140000000000015</v>
      </c>
      <c r="BG86" s="371">
        <f t="shared" si="81"/>
        <v>82.862263678774212</v>
      </c>
      <c r="BH86" s="370">
        <f t="shared" si="82"/>
        <v>1720.2522636787742</v>
      </c>
      <c r="BI86" s="372">
        <f>VLOOKUP(D86,[3]Revenue_59!$A$4:$F$86,2,FALSE)</f>
        <v>1630.3799999999999</v>
      </c>
      <c r="BJ86" s="372">
        <f>VLOOKUP(D86,[3]Revenue_59!$A$4:$F$86,5,FALSE)</f>
        <v>169.19</v>
      </c>
      <c r="BK86" s="373">
        <f t="shared" si="83"/>
        <v>210.58117840267357</v>
      </c>
      <c r="BL86" s="372">
        <f t="shared" si="84"/>
        <v>1840.9611784026733</v>
      </c>
      <c r="BM86" s="370">
        <f>VLOOKUP(D86,[3]Revenue_59!$A$4:$K$85,8,FALSE)</f>
        <v>1274.71</v>
      </c>
      <c r="BN86" s="370">
        <f>VLOOKUP(D86,[3]Revenue_59!$A$4:$K$85,11,FALSE)</f>
        <v>113.97999999999999</v>
      </c>
      <c r="BO86" s="371">
        <f t="shared" si="85"/>
        <v>145.55009531583065</v>
      </c>
      <c r="BP86" s="370">
        <f t="shared" si="86"/>
        <v>1420.2600953158308</v>
      </c>
      <c r="BQ86" s="372">
        <f>VLOOKUP(D86,[3]Revenue_59!$A$4:$Q$85,14,FALSE)</f>
        <v>944.81999999999982</v>
      </c>
      <c r="BR86" s="372">
        <f>VLOOKUP(D86,[3]Revenue_59!$A$4:$Q$85,17,FALSE)</f>
        <v>91.899999999999991</v>
      </c>
      <c r="BS86" s="373">
        <f t="shared" si="87"/>
        <v>150.89670933683774</v>
      </c>
      <c r="BT86" s="372">
        <f t="shared" si="88"/>
        <v>1095.7167093368375</v>
      </c>
      <c r="BU86" s="316">
        <f t="shared" si="89"/>
        <v>6077.1902467341151</v>
      </c>
      <c r="BV86" s="317">
        <f>(BU86-BC86)/BC86*100</f>
        <v>5.7794759762861938</v>
      </c>
      <c r="BW86" s="374">
        <f>VLOOKUP(D86,[4]รายได้ผู้เยียมเยือนชาวไทย!$C$6:$G$82,3,FALSE)</f>
        <v>1747.68</v>
      </c>
      <c r="BX86" s="374">
        <f>VLOOKUP(D86,[4]รายได้ผู้เยียมเยือนชาวต่างชาติ!$C$6:$G$82,3,FALSE)</f>
        <v>76.73</v>
      </c>
      <c r="BY86" s="375">
        <f t="shared" si="91"/>
        <v>84.658514084388841</v>
      </c>
      <c r="BZ86" s="374">
        <f t="shared" si="92"/>
        <v>1832.3385140843889</v>
      </c>
      <c r="CA86" s="376">
        <f>VLOOKUP(D86,[4]รายได้ผู้เยียมเยือนชาวไทย!$C$6:$N$82,6,FALSE)</f>
        <v>604.89</v>
      </c>
      <c r="CB86" s="376">
        <f>VLOOKUP(D86,[4]รายได้ผู้เยียมเยือนชาวต่างชาติ!$C$6:$N$82,6,FALSE)</f>
        <v>64.12</v>
      </c>
      <c r="CC86" s="377">
        <f t="shared" si="93"/>
        <v>90.488452777787728</v>
      </c>
      <c r="CD86" s="376">
        <f t="shared" si="94"/>
        <v>695.37845277778774</v>
      </c>
      <c r="CE86" s="374">
        <f>VLOOKUP(D86,[4]รายได้ผู้เยียมเยือนชาวไทย!$C$6:$N$82,7,FALSE)</f>
        <v>571.26</v>
      </c>
      <c r="CF86" s="374">
        <f>VLOOKUP(D86,[4]รายได้ผู้เยียมเยือนชาวต่างชาติ!$C$6:$N$82,7,FALSE)</f>
        <v>62.1</v>
      </c>
      <c r="CG86" s="375">
        <f t="shared" si="95"/>
        <v>89.244465753339767</v>
      </c>
      <c r="CH86" s="374">
        <f t="shared" si="96"/>
        <v>660.50446575333979</v>
      </c>
      <c r="CI86" s="376">
        <f>VLOOKUP(D86,[4]รายได้ผู้เยียมเยือนชาวไทย!$C$6:$N$82,8,FALSE)</f>
        <v>577.83000000000004</v>
      </c>
      <c r="CJ86" s="376">
        <f>VLOOKUP(D86,[4]รายได้ผู้เยียมเยือนชาวต่างชาติ!$C$6:$N$82,8,FALSE)</f>
        <v>54.67</v>
      </c>
      <c r="CK86" s="377">
        <f t="shared" si="97"/>
        <v>70.51020149299957</v>
      </c>
      <c r="CL86" s="376">
        <f t="shared" si="98"/>
        <v>648.34020149299965</v>
      </c>
      <c r="CM86" s="374">
        <f>VLOOKUP(D86,[4]รายได้ผู้เยียมเยือนชาวไทย!$C$6:$N$82,9,FALSE)</f>
        <v>489.52</v>
      </c>
      <c r="CN86" s="374">
        <f>VLOOKUP(D86,[4]รายได้ผู้เยียมเยือนชาวต่างชาติ!$C$6:$N$82,9,FALSE)</f>
        <v>46.25</v>
      </c>
      <c r="CO86" s="375">
        <f t="shared" si="99"/>
        <v>52.959598813536239</v>
      </c>
      <c r="CP86" s="374">
        <f t="shared" si="100"/>
        <v>542.4795988135362</v>
      </c>
      <c r="CQ86" s="376">
        <f>VLOOKUP(D86,[4]รายได้ผู้เยียมเยือนชาวไทย!$C$6:$N$82,10,FALSE)</f>
        <v>457.67</v>
      </c>
      <c r="CR86" s="376">
        <f>VLOOKUP(D86,[4]รายได้ผู้เยียมเยือนชาวต่างชาติ!$C$6:$N$82,10,FALSE)</f>
        <v>38.159999999999997</v>
      </c>
      <c r="CS86" s="377">
        <f t="shared" si="101"/>
        <v>45.034105911375001</v>
      </c>
      <c r="CT86" s="376">
        <f t="shared" si="102"/>
        <v>502.704105911375</v>
      </c>
      <c r="CU86" s="374">
        <f>VLOOKUP(D86,[4]รายได้ผู้เยียมเยือนชาวไทย!$C$6:$N$82,11,FALSE)</f>
        <v>415.22</v>
      </c>
      <c r="CV86" s="374">
        <f>VLOOKUP(D86,[4]รายได้ผู้เยียมเยือนชาวต่างชาติ!$C$6:$N$82,11,FALSE)</f>
        <v>39.700000000000003</v>
      </c>
      <c r="CW86" s="375">
        <f t="shared" si="103"/>
        <v>48.082704335584914</v>
      </c>
      <c r="CX86" s="374">
        <f t="shared" si="104"/>
        <v>463.30270433558496</v>
      </c>
      <c r="CY86" s="376">
        <f>VLOOKUP(D86,[4]รายได้ผู้เยียมเยือนชาวไทย!$C$6:$N$82,12,FALSE)</f>
        <v>351.86</v>
      </c>
      <c r="CZ86" s="376">
        <f>VLOOKUP(D86,[4]รายได้ผู้เยียมเยือนชาวต่างชาติ!$C$6:$N$82,12,FALSE)</f>
        <v>34.380000000000003</v>
      </c>
      <c r="DA86" s="377">
        <f t="shared" si="105"/>
        <v>54.047751103593569</v>
      </c>
      <c r="DB86" s="376">
        <f t="shared" si="106"/>
        <v>405.90775110359357</v>
      </c>
      <c r="DC86" s="374">
        <f>VLOOKUP(D86,รายได้ที่เกิดขึ้นในจังหวัด!D86:CI162,83,FALSE)</f>
        <v>332.77</v>
      </c>
      <c r="DD86" s="374">
        <f>VLOOKUP(D86,รายได้ที่เกิดขึ้นในจังหวัด!D86:CI162,84,FALSE)</f>
        <v>34.26</v>
      </c>
      <c r="DE86" s="375">
        <f t="shared" si="107"/>
        <v>55.882549984579889</v>
      </c>
      <c r="DF86" s="374">
        <f t="shared" si="108"/>
        <v>388.65254998457988</v>
      </c>
      <c r="DG86" s="376">
        <f>VLOOKUP(D86,รายได้ที่เกิดขึ้นในจังหวัด!D86:CL162,86,FALSE)</f>
        <v>321.77</v>
      </c>
      <c r="DH86" s="376">
        <f>VLOOKUP(D86,รายได้ที่เกิดขึ้นในจังหวัด!D86:CL162,87,FALSE)</f>
        <v>32.75</v>
      </c>
      <c r="DI86" s="377">
        <f t="shared" si="109"/>
        <v>47.225615011647491</v>
      </c>
      <c r="DJ86" s="376">
        <f t="shared" si="110"/>
        <v>368.99561501164749</v>
      </c>
      <c r="DK86" s="378">
        <f t="shared" si="111"/>
        <v>6508.6039592688348</v>
      </c>
      <c r="DL86" s="379">
        <f t="shared" si="112"/>
        <v>7.0989008903672488</v>
      </c>
    </row>
    <row r="87" spans="1:116" s="260" customFormat="1" ht="41.1" customHeight="1">
      <c r="A87" s="325"/>
      <c r="B87" s="326"/>
      <c r="C87" s="327"/>
      <c r="D87" s="327"/>
      <c r="E87" s="327"/>
      <c r="F87" s="328"/>
      <c r="G87" s="328"/>
      <c r="H87" s="328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86">
        <f>รายได้ที่เกิดขึ้นในจังหวัด!U87</f>
        <v>170271.92</v>
      </c>
      <c r="V87" s="386">
        <f>รายได้ที่เกิดขึ้นในจังหวัด!V87</f>
        <v>270758.71000000002</v>
      </c>
      <c r="W87" s="386">
        <f>SUM(W10:W86)</f>
        <v>334677.78999999975</v>
      </c>
      <c r="X87" s="386">
        <f t="shared" si="63"/>
        <v>504949.70999999973</v>
      </c>
      <c r="Y87" s="386">
        <f>รายได้ที่เกิดขึ้นในจังหวัด!X87</f>
        <v>177189.09999999998</v>
      </c>
      <c r="Z87" s="386">
        <f>รายได้ที่เกิดขึ้นในจังหวัด!Y87</f>
        <v>258650.44362750315</v>
      </c>
      <c r="AA87" s="386">
        <f>SUM(AA10:AA86)</f>
        <v>312869.83</v>
      </c>
      <c r="AB87" s="386">
        <f t="shared" si="65"/>
        <v>490058.93</v>
      </c>
      <c r="AC87" s="386">
        <f>รายได้ที่เกิดขึ้นในจังหวัด!AA87</f>
        <v>170580.8</v>
      </c>
      <c r="AD87" s="386">
        <f>รายได้ที่เกิดขึ้นในจังหวัด!AB87</f>
        <v>191416.29142233817</v>
      </c>
      <c r="AE87" s="386">
        <f>SUM(AE10:AE86)</f>
        <v>224946.96</v>
      </c>
      <c r="AF87" s="386">
        <f t="shared" si="67"/>
        <v>395527.76</v>
      </c>
      <c r="AG87" s="386">
        <f>SUM(AG10:AG86)</f>
        <v>170208.05999999988</v>
      </c>
      <c r="AH87" s="386">
        <f>รายได้ที่เกิดขึ้นในจังหวัด!AE87</f>
        <v>162158.1186292567</v>
      </c>
      <c r="AI87" s="386">
        <f>SUM(AI10:AI86)</f>
        <v>268344.67999999982</v>
      </c>
      <c r="AJ87" s="386">
        <f>SUM(AJ10:AJ86)</f>
        <v>438552.73999999976</v>
      </c>
      <c r="AK87" s="386">
        <f>SUM(AK10:AK86)</f>
        <v>1829089.1400000001</v>
      </c>
      <c r="AL87" s="387"/>
      <c r="AM87" s="332">
        <f>SUM(AM10:AM86)</f>
        <v>183473.52</v>
      </c>
      <c r="AN87" s="332">
        <f>SUM(AN10:AN86)</f>
        <v>290564.79257059813</v>
      </c>
      <c r="AO87" s="332">
        <f>SUM(AO10:AO86)</f>
        <v>366636.69999999978</v>
      </c>
      <c r="AP87" s="388">
        <f t="shared" si="72"/>
        <v>550110.21999999974</v>
      </c>
      <c r="AQ87" s="389">
        <f t="shared" ref="AQ87:AW87" si="113">SUM(AQ10:AQ86)</f>
        <v>200502.13999999993</v>
      </c>
      <c r="AR87" s="389">
        <f t="shared" si="113"/>
        <v>293485.22664212942</v>
      </c>
      <c r="AS87" s="389">
        <f t="shared" si="113"/>
        <v>386140.96000000008</v>
      </c>
      <c r="AT87" s="389">
        <f t="shared" si="113"/>
        <v>586643.09999999963</v>
      </c>
      <c r="AU87" s="332">
        <f t="shared" si="113"/>
        <v>192311.62</v>
      </c>
      <c r="AV87" s="332">
        <f t="shared" si="113"/>
        <v>224899.48796525001</v>
      </c>
      <c r="AW87" s="332">
        <f t="shared" si="113"/>
        <v>320615.72999999986</v>
      </c>
      <c r="AX87" s="332">
        <f>AU87+AW87</f>
        <v>512927.34999999986</v>
      </c>
      <c r="AY87" s="389">
        <f>SUM(AY10:AY86)</f>
        <v>200830.28000000014</v>
      </c>
      <c r="AZ87" s="389">
        <f>SUM(AZ10:AZ86)</f>
        <v>203325.81331247283</v>
      </c>
      <c r="BA87" s="389">
        <f t="shared" ref="BA87" si="114">SUM(BA10:BA86)</f>
        <v>357905.80999999988</v>
      </c>
      <c r="BB87" s="389">
        <f>AY87+BA87</f>
        <v>558736.09000000008</v>
      </c>
      <c r="BC87" s="390">
        <f>SUM(BC10:BC86)</f>
        <v>2208416.7599999993</v>
      </c>
      <c r="BD87" s="369">
        <f t="shared" si="80"/>
        <v>20.738607632867971</v>
      </c>
      <c r="BE87" s="391">
        <f>SUM(BE10:BE86)</f>
        <v>209429.27000000011</v>
      </c>
      <c r="BF87" s="391">
        <f>SUM(BF10:BF86)</f>
        <v>332227.14016020531</v>
      </c>
      <c r="BG87" s="392">
        <f t="shared" ref="BG87" si="115">SUM(BG10:BG86)</f>
        <v>392487.78</v>
      </c>
      <c r="BH87" s="393">
        <f>BE87+BG87</f>
        <v>601917.05000000016</v>
      </c>
      <c r="BI87" s="394">
        <f t="shared" ref="BI87:BJ87" si="116">SUM(BI10:BI86)</f>
        <v>216630.3</v>
      </c>
      <c r="BJ87" s="394">
        <f t="shared" si="116"/>
        <v>372562.60279339348</v>
      </c>
      <c r="BK87" s="395">
        <f>SUM(BK10:BK86)</f>
        <v>463707.5</v>
      </c>
      <c r="BL87" s="396">
        <f>BI87+BK87</f>
        <v>680337.8</v>
      </c>
      <c r="BM87" s="391">
        <f t="shared" ref="BM87:BN87" si="117">SUM(BM10:BM86)</f>
        <v>208447.6</v>
      </c>
      <c r="BN87" s="391">
        <f t="shared" si="117"/>
        <v>284212.34644221311</v>
      </c>
      <c r="BO87" s="392">
        <f>SUM(BO10:BO86)</f>
        <v>362933.27000000019</v>
      </c>
      <c r="BP87" s="393">
        <f>BM87+BO87</f>
        <v>571380.87000000023</v>
      </c>
      <c r="BQ87" s="394">
        <f t="shared" ref="BQ87:BR87" si="118">SUM(BQ10:BQ86)</f>
        <v>221988.24000000005</v>
      </c>
      <c r="BR87" s="394">
        <f t="shared" si="118"/>
        <v>250160.44036279494</v>
      </c>
      <c r="BS87" s="395">
        <f>SUM(BS10:BS86)</f>
        <v>410755.03000000009</v>
      </c>
      <c r="BT87" s="396">
        <f>BQ87+BS87</f>
        <v>632743.27000000014</v>
      </c>
      <c r="BU87" s="340">
        <f>SUM(BU10:BU86)</f>
        <v>2486378.9899999988</v>
      </c>
      <c r="BV87" s="341">
        <f>(BU87-BC87)/BC87*100</f>
        <v>12.586493411687366</v>
      </c>
      <c r="BW87" s="397">
        <f>SUM(BW10:BW86)</f>
        <v>235138.62</v>
      </c>
      <c r="BX87" s="397">
        <f>SUM(BX10:BX86)</f>
        <v>366048.81115217262</v>
      </c>
      <c r="BY87" s="397">
        <f>SUM(BY10:BY86)</f>
        <v>403872.65</v>
      </c>
      <c r="BZ87" s="397">
        <f>BW87+BY87</f>
        <v>639011.27</v>
      </c>
      <c r="CA87" s="398">
        <f>SUM(CA10:CA86)</f>
        <v>78896.659999999989</v>
      </c>
      <c r="CB87" s="398">
        <f>SUM(CB10:CB86)</f>
        <v>119945.99</v>
      </c>
      <c r="CC87" s="398">
        <f>SUM(CC10:CC86)</f>
        <v>169272.1</v>
      </c>
      <c r="CD87" s="398">
        <f>CA87+CC87</f>
        <v>248168.76</v>
      </c>
      <c r="CE87" s="397">
        <f>SUM(CE10:CE86)</f>
        <v>75124.00999999998</v>
      </c>
      <c r="CF87" s="397">
        <f>SUM(CF10:CF86)</f>
        <v>109771.58000000002</v>
      </c>
      <c r="CG87" s="397">
        <f>SUM(CG10:CG86)</f>
        <v>157753.72</v>
      </c>
      <c r="CH87" s="397">
        <f>CE87+CG87</f>
        <v>232877.72999999998</v>
      </c>
      <c r="CI87" s="398">
        <f>SUM(CI10:CI86)</f>
        <v>75822.86</v>
      </c>
      <c r="CJ87" s="398">
        <f>SUM(CJ10:CJ86)</f>
        <v>119945.11000000002</v>
      </c>
      <c r="CK87" s="398">
        <f>SUM(CK10:CK86)</f>
        <v>154698.25999999998</v>
      </c>
      <c r="CL87" s="398">
        <f>CI87+CK87</f>
        <v>230521.12</v>
      </c>
      <c r="CM87" s="397">
        <f>SUM(CM10:CM86)</f>
        <v>78798.209999999992</v>
      </c>
      <c r="CN87" s="397">
        <f>SUM(CN10:CN86)</f>
        <v>122195.04999999999</v>
      </c>
      <c r="CO87" s="397">
        <f>SUM(CO10:CO86)</f>
        <v>139922.18000000005</v>
      </c>
      <c r="CP87" s="397">
        <f>CM87+CO87</f>
        <v>218720.39000000004</v>
      </c>
      <c r="CQ87" s="398">
        <f>SUM(CQ10:CQ86)</f>
        <v>76833.640000000072</v>
      </c>
      <c r="CR87" s="398">
        <f>SUM(CR10:CR86)</f>
        <v>106280.18000000001</v>
      </c>
      <c r="CS87" s="398">
        <f>SUM(CS10:CS86)</f>
        <v>125425.38999999996</v>
      </c>
      <c r="CT87" s="398">
        <f>CQ87+CS87</f>
        <v>202259.03000000003</v>
      </c>
      <c r="CU87" s="397">
        <f>SUM(CU10:CU86)</f>
        <v>72030.52</v>
      </c>
      <c r="CV87" s="397">
        <f>SUM(CV10:CV86)</f>
        <v>105666.25000000001</v>
      </c>
      <c r="CW87" s="397">
        <f>SUM(CW10:CW86)</f>
        <v>127977.80999999997</v>
      </c>
      <c r="CX87" s="397">
        <f>CU87+CV87</f>
        <v>177696.77000000002</v>
      </c>
      <c r="CY87" s="398">
        <f>SUM(CY10:CY86)</f>
        <v>76058.460000000006</v>
      </c>
      <c r="CZ87" s="398">
        <f>SUM(CZ10:CZ86)</f>
        <v>99488.619999999981</v>
      </c>
      <c r="DA87" s="398">
        <f>SUM(DA10:DA86)</f>
        <v>156403.02999999997</v>
      </c>
      <c r="DB87" s="398">
        <f>CY87+DA87</f>
        <v>232461.49</v>
      </c>
      <c r="DC87" s="397">
        <f t="shared" ref="DC87:DK87" si="119">SUM(DC10:DC86)</f>
        <v>78428.819999999978</v>
      </c>
      <c r="DD87" s="397">
        <f t="shared" si="119"/>
        <v>100226.41000000003</v>
      </c>
      <c r="DE87" s="397">
        <f t="shared" si="119"/>
        <v>163482.40999999995</v>
      </c>
      <c r="DF87" s="397">
        <f t="shared" si="119"/>
        <v>241911.22999999989</v>
      </c>
      <c r="DG87" s="398">
        <f t="shared" si="119"/>
        <v>85620.829999999973</v>
      </c>
      <c r="DH87" s="398">
        <f t="shared" si="119"/>
        <v>92573.450000000026</v>
      </c>
      <c r="DI87" s="398">
        <f t="shared" si="119"/>
        <v>133491.2399999999</v>
      </c>
      <c r="DJ87" s="398">
        <f t="shared" si="119"/>
        <v>219112.07</v>
      </c>
      <c r="DK87" s="399">
        <f t="shared" si="119"/>
        <v>2665051.4199999995</v>
      </c>
      <c r="DL87" s="400">
        <f>((DK87-BU87)/BU87)*100</f>
        <v>7.1860497019402798</v>
      </c>
    </row>
    <row r="88" spans="1:116" ht="41.1" customHeight="1">
      <c r="E88" s="262"/>
      <c r="BE88" s="262"/>
    </row>
    <row r="89" spans="1:116" ht="41.1" customHeight="1">
      <c r="E89" s="262"/>
      <c r="AM89" s="260" t="s">
        <v>329</v>
      </c>
      <c r="AN89" s="260"/>
      <c r="AO89" s="260"/>
      <c r="BE89" s="260" t="s">
        <v>329</v>
      </c>
      <c r="BF89" s="262"/>
      <c r="BH89" s="262"/>
      <c r="BI89" s="262"/>
      <c r="BJ89" s="262"/>
      <c r="BW89" s="260" t="s">
        <v>329</v>
      </c>
    </row>
    <row r="90" spans="1:116" ht="41.1" customHeight="1"/>
    <row r="91" spans="1:116" ht="13.5" customHeight="1">
      <c r="H91" s="346"/>
    </row>
    <row r="92" spans="1:116" ht="13.5" customHeight="1">
      <c r="H92" s="347"/>
    </row>
    <row r="93" spans="1:116" ht="13.5" customHeight="1">
      <c r="H93" s="347"/>
    </row>
    <row r="94" spans="1:116" ht="13.5" customHeight="1">
      <c r="H94" s="347"/>
    </row>
    <row r="95" spans="1:116" ht="13.5" customHeight="1">
      <c r="H95" s="347"/>
    </row>
    <row r="96" spans="1:116" ht="13.5" customHeight="1">
      <c r="H96" s="347"/>
    </row>
    <row r="97" spans="8:8" ht="13.5" customHeight="1">
      <c r="H97" s="347"/>
    </row>
    <row r="98" spans="8:8" ht="13.5" customHeight="1">
      <c r="H98" s="347"/>
    </row>
  </sheetData>
  <mergeCells count="46">
    <mergeCell ref="U6:AL6"/>
    <mergeCell ref="AG7:AJ7"/>
    <mergeCell ref="BE7:BH7"/>
    <mergeCell ref="AM6:BD6"/>
    <mergeCell ref="BE6:BV6"/>
    <mergeCell ref="U7:X7"/>
    <mergeCell ref="Y7:AB7"/>
    <mergeCell ref="AC7:AF7"/>
    <mergeCell ref="AU7:AX7"/>
    <mergeCell ref="AY7:BB7"/>
    <mergeCell ref="AM8:AP8"/>
    <mergeCell ref="AQ8:AT8"/>
    <mergeCell ref="AU8:AX8"/>
    <mergeCell ref="G7:G8"/>
    <mergeCell ref="H7:H8"/>
    <mergeCell ref="I7:I8"/>
    <mergeCell ref="AM7:AP7"/>
    <mergeCell ref="AQ7:AT7"/>
    <mergeCell ref="AG8:AJ8"/>
    <mergeCell ref="U8:X8"/>
    <mergeCell ref="Y8:AB8"/>
    <mergeCell ref="AC8:AF8"/>
    <mergeCell ref="A7:A9"/>
    <mergeCell ref="B7:B9"/>
    <mergeCell ref="C7:C9"/>
    <mergeCell ref="E7:E9"/>
    <mergeCell ref="F7:F8"/>
    <mergeCell ref="AY8:BB8"/>
    <mergeCell ref="BE8:BH8"/>
    <mergeCell ref="BQ8:BT8"/>
    <mergeCell ref="BW8:BZ8"/>
    <mergeCell ref="BI7:BL7"/>
    <mergeCell ref="BM7:BP7"/>
    <mergeCell ref="BQ7:BT7"/>
    <mergeCell ref="BI8:BL8"/>
    <mergeCell ref="BM8:BP8"/>
    <mergeCell ref="BW6:DL6"/>
    <mergeCell ref="CY8:DB8"/>
    <mergeCell ref="DC8:DE8"/>
    <mergeCell ref="CQ8:CT8"/>
    <mergeCell ref="CU8:CX8"/>
    <mergeCell ref="CA8:CD8"/>
    <mergeCell ref="CE8:CH8"/>
    <mergeCell ref="CI8:CL8"/>
    <mergeCell ref="CM8:CP8"/>
    <mergeCell ref="DG8:DI8"/>
  </mergeCells>
  <printOptions horizontalCentered="1"/>
  <pageMargins left="7.874015748031496E-2" right="7.874015748031496E-2" top="0.78740157480314965" bottom="0.19685039370078741" header="0.19685039370078741" footer="0.19685039370078741"/>
  <pageSetup paperSize="8" scale="20" fitToWidth="23" orientation="landscape" r:id="rId1"/>
  <headerFooter>
    <oddHeader>&amp;C&amp;16&amp;P/&amp;N</oddHeader>
  </headerFooter>
  <colBreaks count="2" manualBreakCount="2">
    <brk id="56" max="89" man="1"/>
    <brk id="74" max="89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9"/>
  <sheetViews>
    <sheetView topLeftCell="M1" workbookViewId="0">
      <selection activeCell="Q30" sqref="Q30"/>
    </sheetView>
  </sheetViews>
  <sheetFormatPr defaultRowHeight="14.25"/>
  <cols>
    <col min="3" max="3" width="12.125" customWidth="1"/>
    <col min="4" max="4" width="13.125" customWidth="1"/>
    <col min="5" max="5" width="13.875" customWidth="1"/>
    <col min="6" max="6" width="11.25" bestFit="1" customWidth="1"/>
    <col min="7" max="7" width="11.25" customWidth="1"/>
    <col min="8" max="8" width="13.75" customWidth="1"/>
    <col min="9" max="9" width="11.625" customWidth="1"/>
    <col min="10" max="10" width="12.25" customWidth="1"/>
    <col min="11" max="11" width="9.875" bestFit="1" customWidth="1"/>
    <col min="12" max="12" width="12.875" customWidth="1"/>
    <col min="13" max="15" width="9.875" bestFit="1" customWidth="1"/>
    <col min="16" max="16" width="12.25" customWidth="1"/>
    <col min="17" max="17" width="12.375" customWidth="1"/>
    <col min="18" max="18" width="12.625" customWidth="1"/>
    <col min="19" max="19" width="13.875" customWidth="1"/>
    <col min="20" max="20" width="17.375" customWidth="1"/>
    <col min="21" max="21" width="18.625" customWidth="1"/>
    <col min="23" max="23" width="12.75" customWidth="1"/>
  </cols>
  <sheetData>
    <row r="1" spans="3:23" ht="18">
      <c r="C1" s="449" t="s">
        <v>318</v>
      </c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</row>
    <row r="2" spans="3:23" ht="18"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</row>
    <row r="3" spans="3:23"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spans="3:23" ht="15" thickBot="1"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5"/>
      <c r="T4" s="124"/>
      <c r="U4" s="124"/>
      <c r="V4" s="124"/>
      <c r="W4" s="126" t="s">
        <v>319</v>
      </c>
    </row>
    <row r="5" spans="3:23">
      <c r="C5" s="127" t="s">
        <v>320</v>
      </c>
      <c r="D5" s="128">
        <v>2557</v>
      </c>
      <c r="E5" s="128">
        <v>2558</v>
      </c>
      <c r="F5" s="128" t="s">
        <v>321</v>
      </c>
      <c r="G5" s="128">
        <v>2556</v>
      </c>
      <c r="H5" s="129">
        <v>2557</v>
      </c>
      <c r="I5" s="130"/>
      <c r="J5" s="130"/>
      <c r="K5" s="130"/>
      <c r="L5" s="129">
        <v>2558</v>
      </c>
      <c r="M5" s="130"/>
      <c r="N5" s="130"/>
      <c r="O5" s="130"/>
      <c r="P5" s="129" t="s">
        <v>321</v>
      </c>
      <c r="Q5" s="130"/>
      <c r="R5" s="130"/>
      <c r="S5" s="130"/>
      <c r="T5" s="129" t="s">
        <v>322</v>
      </c>
      <c r="U5" s="130"/>
      <c r="V5" s="130"/>
      <c r="W5" s="130"/>
    </row>
    <row r="6" spans="3:23" ht="15" thickBot="1">
      <c r="C6" s="131" t="s">
        <v>323</v>
      </c>
      <c r="D6" s="132" t="s">
        <v>324</v>
      </c>
      <c r="E6" s="132" t="s">
        <v>324</v>
      </c>
      <c r="F6" s="132" t="s">
        <v>324</v>
      </c>
      <c r="G6" s="134" t="s">
        <v>267</v>
      </c>
      <c r="H6" s="133" t="s">
        <v>268</v>
      </c>
      <c r="I6" s="134" t="s">
        <v>269</v>
      </c>
      <c r="J6" s="134" t="s">
        <v>270</v>
      </c>
      <c r="K6" s="134" t="s">
        <v>267</v>
      </c>
      <c r="L6" s="133" t="s">
        <v>268</v>
      </c>
      <c r="M6" s="134" t="s">
        <v>269</v>
      </c>
      <c r="N6" s="134" t="s">
        <v>270</v>
      </c>
      <c r="O6" s="134" t="s">
        <v>267</v>
      </c>
      <c r="P6" s="133" t="s">
        <v>268</v>
      </c>
      <c r="Q6" s="134" t="s">
        <v>269</v>
      </c>
      <c r="R6" s="134" t="s">
        <v>270</v>
      </c>
      <c r="S6" s="134" t="s">
        <v>267</v>
      </c>
      <c r="T6" s="133" t="s">
        <v>268</v>
      </c>
      <c r="U6" s="134" t="s">
        <v>269</v>
      </c>
      <c r="V6" s="134" t="s">
        <v>270</v>
      </c>
      <c r="W6" s="134" t="s">
        <v>267</v>
      </c>
    </row>
    <row r="7" spans="3:23" ht="15" thickBot="1">
      <c r="C7" s="131" t="s">
        <v>325</v>
      </c>
      <c r="D7" s="135">
        <v>1172798.1699999997</v>
      </c>
      <c r="E7" s="135">
        <v>1457150.28</v>
      </c>
      <c r="F7" s="135">
        <v>1641268.4500000002</v>
      </c>
      <c r="G7" s="135">
        <v>334677.78999999998</v>
      </c>
      <c r="H7" s="136">
        <v>312869.82999999996</v>
      </c>
      <c r="I7" s="137">
        <v>224946.95999999996</v>
      </c>
      <c r="J7" s="137">
        <v>268344.68000000005</v>
      </c>
      <c r="K7" s="137">
        <v>366636.69999999984</v>
      </c>
      <c r="L7" s="136">
        <v>386140.95999999996</v>
      </c>
      <c r="M7" s="137">
        <v>320615.72999999992</v>
      </c>
      <c r="N7" s="137">
        <v>357905.81</v>
      </c>
      <c r="O7" s="137">
        <v>392487.78</v>
      </c>
      <c r="P7" s="136">
        <v>463707.5</v>
      </c>
      <c r="Q7" s="137">
        <v>362933.27</v>
      </c>
      <c r="R7" s="137">
        <v>410755.03</v>
      </c>
      <c r="S7" s="137">
        <v>403872.64999999997</v>
      </c>
      <c r="T7" s="136">
        <v>481724.07999999996</v>
      </c>
      <c r="U7" s="137">
        <v>394958.22</v>
      </c>
      <c r="V7" s="137"/>
      <c r="W7" s="137"/>
    </row>
    <row r="8" spans="3:23">
      <c r="C8" s="138" t="s">
        <v>326</v>
      </c>
    </row>
    <row r="9" spans="3:23">
      <c r="C9" s="138" t="s">
        <v>327</v>
      </c>
    </row>
  </sheetData>
  <mergeCells count="1">
    <mergeCell ref="C1:W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8"/>
  <sheetViews>
    <sheetView topLeftCell="C13" zoomScale="90" zoomScaleNormal="90" workbookViewId="0">
      <selection activeCell="I49" sqref="I49"/>
    </sheetView>
  </sheetViews>
  <sheetFormatPr defaultColWidth="8.875" defaultRowHeight="14.25"/>
  <cols>
    <col min="1" max="1" width="8.875" style="139"/>
    <col min="2" max="2" width="11.875" style="139" customWidth="1"/>
    <col min="3" max="3" width="12.875" style="139" customWidth="1"/>
    <col min="4" max="4" width="16.25" style="139" customWidth="1"/>
    <col min="5" max="5" width="17.875" style="139" customWidth="1"/>
    <col min="6" max="6" width="18.75" style="139" customWidth="1"/>
    <col min="7" max="7" width="15.25" style="139" customWidth="1"/>
    <col min="8" max="8" width="21.75" style="139" customWidth="1"/>
    <col min="9" max="10" width="16.875" style="139" customWidth="1"/>
    <col min="11" max="11" width="18.125" style="139" customWidth="1"/>
    <col min="12" max="12" width="14.25" style="139" customWidth="1"/>
    <col min="13" max="13" width="13.25" style="139" customWidth="1"/>
    <col min="14" max="14" width="8.875" style="139"/>
    <col min="15" max="15" width="13.125" style="139" bestFit="1" customWidth="1"/>
    <col min="16" max="16" width="15.125" style="139" customWidth="1"/>
    <col min="17" max="17" width="8.875" style="139"/>
    <col min="18" max="18" width="11.875" style="139" customWidth="1"/>
    <col min="19" max="27" width="8.875" style="139"/>
    <col min="28" max="28" width="14.25" style="139" customWidth="1"/>
    <col min="29" max="29" width="14.75" style="139" customWidth="1"/>
    <col min="30" max="30" width="8.875" style="139"/>
    <col min="31" max="31" width="14.25" style="139" customWidth="1"/>
    <col min="32" max="16384" width="8.875" style="139"/>
  </cols>
  <sheetData>
    <row r="1" spans="2:17"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2:17"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2:17" ht="27">
      <c r="D3" s="454" t="s">
        <v>285</v>
      </c>
      <c r="E3" s="454"/>
      <c r="F3" s="454"/>
      <c r="G3" s="454"/>
      <c r="H3" s="454"/>
      <c r="I3" s="454"/>
      <c r="J3" s="454"/>
      <c r="K3" s="454"/>
      <c r="L3" s="454"/>
      <c r="M3" s="454"/>
    </row>
    <row r="4" spans="2:17" ht="15" thickBot="1"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2:17">
      <c r="D5" s="141"/>
      <c r="E5" s="142"/>
      <c r="F5" s="143" t="s">
        <v>286</v>
      </c>
      <c r="G5" s="144"/>
      <c r="H5" s="145"/>
      <c r="I5" s="455" t="s">
        <v>286</v>
      </c>
      <c r="J5" s="456" t="s">
        <v>286</v>
      </c>
      <c r="K5" s="456" t="s">
        <v>286</v>
      </c>
      <c r="L5" s="456" t="s">
        <v>286</v>
      </c>
      <c r="M5" s="457" t="s">
        <v>286</v>
      </c>
    </row>
    <row r="6" spans="2:17">
      <c r="D6" s="146"/>
      <c r="E6" s="147"/>
      <c r="F6" s="148" t="s">
        <v>287</v>
      </c>
      <c r="G6" s="149" t="s">
        <v>288</v>
      </c>
      <c r="H6" s="150"/>
      <c r="I6" s="458" t="s">
        <v>287</v>
      </c>
      <c r="J6" s="459"/>
      <c r="K6" s="459"/>
      <c r="L6" s="460" t="s">
        <v>288</v>
      </c>
      <c r="M6" s="461"/>
    </row>
    <row r="7" spans="2:17" ht="15" thickBot="1">
      <c r="D7" s="151"/>
      <c r="E7" s="152" t="s">
        <v>289</v>
      </c>
      <c r="F7" s="153" t="s">
        <v>290</v>
      </c>
      <c r="G7" s="154" t="s">
        <v>291</v>
      </c>
      <c r="H7" s="155"/>
      <c r="I7" s="156" t="s">
        <v>289</v>
      </c>
      <c r="J7" s="153" t="s">
        <v>290</v>
      </c>
      <c r="K7" s="157" t="s">
        <v>292</v>
      </c>
      <c r="L7" s="158" t="s">
        <v>291</v>
      </c>
      <c r="M7" s="159" t="s">
        <v>293</v>
      </c>
    </row>
    <row r="8" spans="2:17">
      <c r="B8" s="160"/>
      <c r="C8" s="119"/>
      <c r="D8" s="161" t="s">
        <v>294</v>
      </c>
      <c r="E8" s="162">
        <v>2613699</v>
      </c>
      <c r="F8" s="163">
        <v>3001327</v>
      </c>
      <c r="G8" s="164">
        <f>ROUND(((F8/E8)-1)*100,2)</f>
        <v>14.83</v>
      </c>
      <c r="H8" s="165" t="s">
        <v>294</v>
      </c>
      <c r="I8" s="166">
        <v>2613699</v>
      </c>
      <c r="J8" s="163">
        <v>3001327</v>
      </c>
      <c r="K8" s="167">
        <v>3197053</v>
      </c>
      <c r="L8" s="168">
        <f t="shared" ref="L8:M16" si="0">ROUND(((J8/I8)-1)*100,2)</f>
        <v>14.83</v>
      </c>
      <c r="M8" s="169">
        <f t="shared" si="0"/>
        <v>6.52</v>
      </c>
      <c r="O8" s="170"/>
      <c r="P8" s="119"/>
      <c r="Q8" s="171"/>
    </row>
    <row r="9" spans="2:17">
      <c r="B9" s="160"/>
      <c r="C9" s="119"/>
      <c r="D9" s="172" t="s">
        <v>295</v>
      </c>
      <c r="E9" s="173">
        <v>2664216</v>
      </c>
      <c r="F9" s="174">
        <v>3088876</v>
      </c>
      <c r="G9" s="175">
        <f t="shared" ref="G9:G20" si="1">ROUND(((F9/E9)-1)*100,2)</f>
        <v>15.94</v>
      </c>
      <c r="H9" s="176" t="s">
        <v>295</v>
      </c>
      <c r="I9" s="177">
        <v>2664216</v>
      </c>
      <c r="J9" s="178">
        <v>3088876</v>
      </c>
      <c r="K9" s="179">
        <v>2989171</v>
      </c>
      <c r="L9" s="180">
        <f t="shared" si="0"/>
        <v>15.94</v>
      </c>
      <c r="M9" s="181">
        <f t="shared" si="0"/>
        <v>-3.23</v>
      </c>
      <c r="O9" s="170"/>
      <c r="P9" s="119"/>
      <c r="Q9" s="171"/>
    </row>
    <row r="10" spans="2:17">
      <c r="B10" s="160"/>
      <c r="C10" s="119"/>
      <c r="D10" s="161" t="s">
        <v>296</v>
      </c>
      <c r="E10" s="162">
        <v>2555362</v>
      </c>
      <c r="F10" s="163">
        <v>2948690</v>
      </c>
      <c r="G10" s="164">
        <f t="shared" si="1"/>
        <v>15.39</v>
      </c>
      <c r="H10" s="182" t="s">
        <v>296</v>
      </c>
      <c r="I10" s="183">
        <v>2555362</v>
      </c>
      <c r="J10" s="184">
        <v>2948690</v>
      </c>
      <c r="K10" s="185">
        <v>3007833</v>
      </c>
      <c r="L10" s="186">
        <f t="shared" si="0"/>
        <v>15.39</v>
      </c>
      <c r="M10" s="187">
        <f t="shared" si="0"/>
        <v>2.0099999999999998</v>
      </c>
      <c r="O10" s="170"/>
      <c r="P10" s="119"/>
      <c r="Q10" s="171"/>
    </row>
    <row r="11" spans="2:17">
      <c r="B11" s="160"/>
      <c r="C11" s="119"/>
      <c r="D11" s="172" t="s">
        <v>297</v>
      </c>
      <c r="E11" s="173">
        <v>2406727</v>
      </c>
      <c r="F11" s="174">
        <v>2643251</v>
      </c>
      <c r="G11" s="175">
        <f>ROUND(((F11/E11)-1)*100,2)</f>
        <v>9.83</v>
      </c>
      <c r="H11" s="188" t="s">
        <v>297</v>
      </c>
      <c r="I11" s="173">
        <v>2406727</v>
      </c>
      <c r="J11" s="174">
        <v>2643251</v>
      </c>
      <c r="K11" s="179">
        <v>2827560</v>
      </c>
      <c r="L11" s="180">
        <f t="shared" si="0"/>
        <v>9.83</v>
      </c>
      <c r="M11" s="181">
        <f t="shared" si="0"/>
        <v>6.97</v>
      </c>
      <c r="O11" s="170"/>
      <c r="P11" s="119"/>
      <c r="Q11" s="171"/>
    </row>
    <row r="12" spans="2:17">
      <c r="B12" s="160"/>
      <c r="C12" s="119"/>
      <c r="D12" s="161" t="s">
        <v>298</v>
      </c>
      <c r="E12" s="162">
        <v>2301625</v>
      </c>
      <c r="F12" s="163">
        <v>2476505</v>
      </c>
      <c r="G12" s="164">
        <f t="shared" si="1"/>
        <v>7.6</v>
      </c>
      <c r="H12" s="189" t="s">
        <v>298</v>
      </c>
      <c r="I12" s="183">
        <v>2301625</v>
      </c>
      <c r="J12" s="184">
        <v>2476505</v>
      </c>
      <c r="K12" s="185">
        <v>2590533</v>
      </c>
      <c r="L12" s="186">
        <f t="shared" si="0"/>
        <v>7.6</v>
      </c>
      <c r="M12" s="187">
        <f t="shared" si="0"/>
        <v>4.5999999999999996</v>
      </c>
      <c r="O12" s="170"/>
      <c r="P12" s="119"/>
      <c r="Q12" s="171"/>
    </row>
    <row r="13" spans="2:17">
      <c r="B13" s="160"/>
      <c r="C13" s="119"/>
      <c r="D13" s="172" t="s">
        <v>299</v>
      </c>
      <c r="E13" s="173">
        <v>2269523</v>
      </c>
      <c r="F13" s="174">
        <v>2433255</v>
      </c>
      <c r="G13" s="175">
        <f t="shared" si="1"/>
        <v>7.21</v>
      </c>
      <c r="H13" s="190" t="s">
        <v>299</v>
      </c>
      <c r="I13" s="173">
        <v>2269523</v>
      </c>
      <c r="J13" s="174">
        <v>2433255</v>
      </c>
      <c r="K13" s="179">
        <v>2711490</v>
      </c>
      <c r="L13" s="180">
        <f t="shared" si="0"/>
        <v>7.21</v>
      </c>
      <c r="M13" s="181">
        <f t="shared" si="0"/>
        <v>11.43</v>
      </c>
      <c r="O13" s="170"/>
      <c r="P13" s="119"/>
      <c r="Q13" s="171"/>
    </row>
    <row r="14" spans="2:17">
      <c r="B14" s="160"/>
      <c r="C14" s="119"/>
      <c r="D14" s="161" t="s">
        <v>300</v>
      </c>
      <c r="E14" s="162">
        <v>2641514</v>
      </c>
      <c r="F14" s="163">
        <v>2946286</v>
      </c>
      <c r="G14" s="164">
        <f t="shared" si="1"/>
        <v>11.54</v>
      </c>
      <c r="H14" s="191" t="s">
        <v>300</v>
      </c>
      <c r="I14" s="183">
        <v>2641514</v>
      </c>
      <c r="J14" s="184">
        <v>2946286</v>
      </c>
      <c r="K14" s="185">
        <v>3088042</v>
      </c>
      <c r="L14" s="186">
        <f t="shared" si="0"/>
        <v>11.54</v>
      </c>
      <c r="M14" s="187">
        <f t="shared" si="0"/>
        <v>4.8099999999999996</v>
      </c>
      <c r="O14" s="170"/>
      <c r="P14" s="119"/>
      <c r="Q14" s="171"/>
    </row>
    <row r="15" spans="2:17">
      <c r="B15" s="160"/>
      <c r="C15" s="119"/>
      <c r="D15" s="172" t="s">
        <v>301</v>
      </c>
      <c r="E15" s="173">
        <v>2589652</v>
      </c>
      <c r="F15" s="174">
        <v>2874420</v>
      </c>
      <c r="G15" s="175">
        <f t="shared" si="1"/>
        <v>11</v>
      </c>
      <c r="H15" s="192" t="s">
        <v>301</v>
      </c>
      <c r="I15" s="177">
        <v>2589652</v>
      </c>
      <c r="J15" s="178">
        <v>2874420</v>
      </c>
      <c r="K15" s="193">
        <v>3125257</v>
      </c>
      <c r="L15" s="180">
        <f t="shared" si="0"/>
        <v>11</v>
      </c>
      <c r="M15" s="181">
        <f t="shared" si="0"/>
        <v>8.73</v>
      </c>
      <c r="O15" s="170"/>
      <c r="P15" s="119"/>
      <c r="Q15" s="171"/>
    </row>
    <row r="16" spans="2:17">
      <c r="B16" s="160"/>
      <c r="C16" s="119"/>
      <c r="D16" s="161" t="s">
        <v>302</v>
      </c>
      <c r="E16" s="162">
        <v>2044658</v>
      </c>
      <c r="F16" s="163">
        <v>2407572</v>
      </c>
      <c r="G16" s="164">
        <f t="shared" si="1"/>
        <v>17.75</v>
      </c>
      <c r="H16" s="194">
        <f>+[7]Summary!$G$42</f>
        <v>2</v>
      </c>
      <c r="I16" s="183">
        <f>+[7]Summary!$G$45</f>
        <v>129102</v>
      </c>
      <c r="J16" s="184">
        <f>+[7]Summary!$H$45</f>
        <v>179932</v>
      </c>
      <c r="K16" s="185">
        <f>+[7]Summary!$I$45</f>
        <v>192320</v>
      </c>
      <c r="L16" s="186">
        <f t="shared" si="0"/>
        <v>39.369999999999997</v>
      </c>
      <c r="M16" s="187">
        <f t="shared" si="0"/>
        <v>6.88</v>
      </c>
      <c r="O16" s="170"/>
      <c r="P16" s="119"/>
      <c r="Q16" s="171"/>
    </row>
    <row r="17" spans="2:18">
      <c r="B17" s="160"/>
      <c r="C17" s="119"/>
      <c r="D17" s="172" t="s">
        <v>303</v>
      </c>
      <c r="E17" s="173">
        <v>2245841</v>
      </c>
      <c r="F17" s="174">
        <v>2256126</v>
      </c>
      <c r="G17" s="175">
        <f t="shared" si="1"/>
        <v>0.46</v>
      </c>
      <c r="H17" s="195" t="s">
        <v>303</v>
      </c>
      <c r="I17" s="177" t="s">
        <v>304</v>
      </c>
      <c r="J17" s="178" t="s">
        <v>304</v>
      </c>
      <c r="K17" s="179" t="s">
        <v>304</v>
      </c>
      <c r="L17" s="180" t="s">
        <v>304</v>
      </c>
      <c r="M17" s="181" t="s">
        <v>304</v>
      </c>
      <c r="O17" s="170"/>
      <c r="P17" s="119"/>
      <c r="Q17" s="171"/>
    </row>
    <row r="18" spans="2:18">
      <c r="B18" s="160"/>
      <c r="C18" s="119"/>
      <c r="D18" s="196" t="s">
        <v>305</v>
      </c>
      <c r="E18" s="162">
        <v>2566077</v>
      </c>
      <c r="F18" s="163">
        <v>2454195</v>
      </c>
      <c r="G18" s="164">
        <f t="shared" si="1"/>
        <v>-4.3600000000000003</v>
      </c>
      <c r="H18" s="197" t="s">
        <v>305</v>
      </c>
      <c r="I18" s="183" t="s">
        <v>304</v>
      </c>
      <c r="J18" s="184" t="s">
        <v>304</v>
      </c>
      <c r="K18" s="185" t="s">
        <v>304</v>
      </c>
      <c r="L18" s="186" t="s">
        <v>304</v>
      </c>
      <c r="M18" s="187" t="s">
        <v>304</v>
      </c>
      <c r="O18" s="170"/>
      <c r="P18" s="119"/>
      <c r="Q18" s="171"/>
    </row>
    <row r="19" spans="2:18">
      <c r="B19" s="160"/>
      <c r="C19" s="119"/>
      <c r="D19" s="172" t="s">
        <v>306</v>
      </c>
      <c r="E19" s="173">
        <v>3024291</v>
      </c>
      <c r="F19" s="174">
        <v>3058148</v>
      </c>
      <c r="G19" s="175">
        <f t="shared" si="1"/>
        <v>1.1200000000000001</v>
      </c>
      <c r="H19" s="195" t="s">
        <v>306</v>
      </c>
      <c r="I19" s="177" t="s">
        <v>304</v>
      </c>
      <c r="J19" s="178" t="s">
        <v>304</v>
      </c>
      <c r="K19" s="179" t="s">
        <v>304</v>
      </c>
      <c r="L19" s="180" t="s">
        <v>304</v>
      </c>
      <c r="M19" s="181" t="s">
        <v>304</v>
      </c>
      <c r="O19" s="170"/>
      <c r="P19" s="119"/>
      <c r="Q19" s="171"/>
    </row>
    <row r="20" spans="2:18" ht="15" thickBot="1">
      <c r="B20" s="160"/>
      <c r="C20" s="119"/>
      <c r="D20" s="198" t="s">
        <v>273</v>
      </c>
      <c r="E20" s="199">
        <v>29923185</v>
      </c>
      <c r="F20" s="200">
        <v>32588651</v>
      </c>
      <c r="G20" s="201">
        <f t="shared" si="1"/>
        <v>8.91</v>
      </c>
      <c r="H20" s="202" t="s">
        <v>273</v>
      </c>
      <c r="I20" s="203">
        <f>SUM(I8:I19)</f>
        <v>20171420</v>
      </c>
      <c r="J20" s="204">
        <f>SUM(J8:J19)</f>
        <v>22592542</v>
      </c>
      <c r="K20" s="205">
        <f>SUM(K8:K19)</f>
        <v>23729259</v>
      </c>
      <c r="L20" s="206">
        <f>ROUND(((J20/I20)-1)*100,2)</f>
        <v>12</v>
      </c>
      <c r="M20" s="207">
        <f>ROUND(((K20/J20)-1)*100,2)</f>
        <v>5.03</v>
      </c>
      <c r="O20" s="208"/>
      <c r="P20" s="208"/>
      <c r="Q20" s="171"/>
      <c r="R20" s="209"/>
    </row>
    <row r="21" spans="2:18">
      <c r="D21" s="140" t="s">
        <v>307</v>
      </c>
      <c r="E21" s="120"/>
      <c r="F21" s="120"/>
      <c r="G21" s="210"/>
      <c r="H21" s="210"/>
      <c r="I21" s="120"/>
      <c r="J21" s="120"/>
      <c r="K21" s="120"/>
      <c r="L21" s="120"/>
      <c r="M21" s="120"/>
    </row>
    <row r="22" spans="2:18">
      <c r="D22" s="140" t="s">
        <v>308</v>
      </c>
      <c r="E22" s="210"/>
      <c r="F22" s="210"/>
      <c r="G22" s="210"/>
      <c r="H22" s="210"/>
      <c r="I22" s="210"/>
      <c r="J22" s="210"/>
      <c r="K22" s="210"/>
      <c r="L22" s="210"/>
      <c r="M22" s="211"/>
    </row>
    <row r="23" spans="2:18">
      <c r="D23" s="140" t="s">
        <v>309</v>
      </c>
      <c r="E23" s="210"/>
      <c r="F23" s="210"/>
      <c r="G23" s="212"/>
      <c r="H23" s="212"/>
      <c r="I23" s="120">
        <f>SUM(I17:I19)</f>
        <v>0</v>
      </c>
      <c r="J23" s="120"/>
      <c r="K23" s="120"/>
      <c r="L23" s="210"/>
      <c r="M23" s="210"/>
    </row>
    <row r="24" spans="2:18">
      <c r="D24" s="140"/>
      <c r="E24" s="210"/>
      <c r="F24" s="210"/>
      <c r="G24" s="212"/>
      <c r="H24" s="212"/>
      <c r="I24" s="210"/>
      <c r="J24" s="210"/>
    </row>
    <row r="25" spans="2:18" ht="25.5">
      <c r="D25" s="462" t="s">
        <v>310</v>
      </c>
      <c r="E25" s="462"/>
      <c r="F25" s="462"/>
      <c r="G25" s="462"/>
      <c r="H25" s="462"/>
      <c r="I25" s="462"/>
      <c r="J25" s="462"/>
      <c r="K25" s="462"/>
      <c r="L25" s="462"/>
      <c r="M25" s="462"/>
    </row>
    <row r="26" spans="2:18">
      <c r="D26" s="140"/>
      <c r="E26" s="210"/>
      <c r="F26" s="210"/>
      <c r="G26" s="212"/>
      <c r="H26" s="212"/>
      <c r="I26" s="210"/>
      <c r="J26" s="210"/>
      <c r="K26" s="210"/>
      <c r="L26" s="210"/>
      <c r="M26" s="210"/>
    </row>
    <row r="27" spans="2:18" ht="15" thickBot="1">
      <c r="D27" s="140"/>
      <c r="E27" s="140"/>
      <c r="F27" s="140"/>
      <c r="G27" s="140"/>
      <c r="H27" s="140"/>
      <c r="I27" s="140"/>
      <c r="J27" s="140"/>
      <c r="K27" s="140"/>
      <c r="L27" s="140"/>
      <c r="M27" s="140"/>
    </row>
    <row r="28" spans="2:18">
      <c r="D28" s="213"/>
      <c r="E28" s="214"/>
      <c r="F28" s="215" t="s">
        <v>311</v>
      </c>
      <c r="G28" s="216"/>
      <c r="H28" s="217"/>
      <c r="I28" s="463" t="s">
        <v>311</v>
      </c>
      <c r="J28" s="464" t="s">
        <v>311</v>
      </c>
      <c r="K28" s="464" t="s">
        <v>311</v>
      </c>
      <c r="L28" s="464" t="s">
        <v>311</v>
      </c>
      <c r="M28" s="465" t="s">
        <v>311</v>
      </c>
    </row>
    <row r="29" spans="2:18">
      <c r="D29" s="218"/>
      <c r="E29" s="219"/>
      <c r="F29" s="220" t="s">
        <v>312</v>
      </c>
      <c r="G29" s="221" t="s">
        <v>288</v>
      </c>
      <c r="H29" s="222"/>
      <c r="I29" s="450" t="s">
        <v>312</v>
      </c>
      <c r="J29" s="451"/>
      <c r="K29" s="451"/>
      <c r="L29" s="452" t="s">
        <v>288</v>
      </c>
      <c r="M29" s="453"/>
    </row>
    <row r="30" spans="2:18" ht="15" thickBot="1">
      <c r="D30" s="223"/>
      <c r="E30" s="224" t="s">
        <v>313</v>
      </c>
      <c r="F30" s="225" t="s">
        <v>290</v>
      </c>
      <c r="G30" s="226" t="s">
        <v>291</v>
      </c>
      <c r="H30" s="227"/>
      <c r="I30" s="228" t="s">
        <v>313</v>
      </c>
      <c r="J30" s="225" t="s">
        <v>290</v>
      </c>
      <c r="K30" s="229" t="s">
        <v>292</v>
      </c>
      <c r="L30" s="230" t="s">
        <v>291</v>
      </c>
      <c r="M30" s="231" t="s">
        <v>293</v>
      </c>
    </row>
    <row r="31" spans="2:18">
      <c r="D31" s="161" t="s">
        <v>294</v>
      </c>
      <c r="E31" s="232">
        <v>131761.57</v>
      </c>
      <c r="F31" s="233">
        <v>153522.32000000004</v>
      </c>
      <c r="G31" s="164">
        <f t="shared" ref="G31:G42" si="2">ROUND(((F31/E31)-1)*100,2)</f>
        <v>16.52</v>
      </c>
      <c r="H31" s="165" t="s">
        <v>294</v>
      </c>
      <c r="I31" s="234">
        <v>131761.57</v>
      </c>
      <c r="J31" s="233">
        <v>153522.32000000004</v>
      </c>
      <c r="K31" s="235">
        <v>169272.09999999998</v>
      </c>
      <c r="L31" s="168">
        <f t="shared" ref="L31:M39" si="3">ROUND(((J31/I31)-1)*100,2)</f>
        <v>16.52</v>
      </c>
      <c r="M31" s="169">
        <f t="shared" si="3"/>
        <v>10.26</v>
      </c>
    </row>
    <row r="32" spans="2:18">
      <c r="D32" s="172" t="s">
        <v>295</v>
      </c>
      <c r="E32" s="236">
        <v>131018.98</v>
      </c>
      <c r="F32" s="237">
        <v>161048.47000000003</v>
      </c>
      <c r="G32" s="175">
        <f t="shared" si="2"/>
        <v>22.92</v>
      </c>
      <c r="H32" s="176" t="s">
        <v>295</v>
      </c>
      <c r="I32" s="238">
        <v>131018.98</v>
      </c>
      <c r="J32" s="239">
        <v>161048.47000000003</v>
      </c>
      <c r="K32" s="240">
        <v>157753.71999999997</v>
      </c>
      <c r="L32" s="180">
        <f t="shared" si="3"/>
        <v>22.92</v>
      </c>
      <c r="M32" s="181">
        <f t="shared" si="3"/>
        <v>-2.0499999999999998</v>
      </c>
    </row>
    <row r="33" spans="4:13">
      <c r="D33" s="161" t="s">
        <v>296</v>
      </c>
      <c r="E33" s="232">
        <v>123360.40999999999</v>
      </c>
      <c r="F33" s="233">
        <v>149136.71</v>
      </c>
      <c r="G33" s="164">
        <f t="shared" si="2"/>
        <v>20.9</v>
      </c>
      <c r="H33" s="182" t="s">
        <v>296</v>
      </c>
      <c r="I33" s="241">
        <v>123360.40999999999</v>
      </c>
      <c r="J33" s="242">
        <v>149136.71</v>
      </c>
      <c r="K33" s="243">
        <v>154698.25999999998</v>
      </c>
      <c r="L33" s="186">
        <f t="shared" si="3"/>
        <v>20.9</v>
      </c>
      <c r="M33" s="187">
        <f t="shared" si="3"/>
        <v>3.73</v>
      </c>
    </row>
    <row r="34" spans="4:13">
      <c r="D34" s="172" t="s">
        <v>297</v>
      </c>
      <c r="E34" s="236">
        <v>113503.30000000003</v>
      </c>
      <c r="F34" s="237">
        <v>129994.61000000002</v>
      </c>
      <c r="G34" s="175">
        <f t="shared" si="2"/>
        <v>14.53</v>
      </c>
      <c r="H34" s="188" t="str">
        <f>H11</f>
        <v>เมษายน</v>
      </c>
      <c r="I34" s="238">
        <v>113503.3</v>
      </c>
      <c r="J34" s="239">
        <v>129994.61</v>
      </c>
      <c r="K34" s="240">
        <v>139922.18000000002</v>
      </c>
      <c r="L34" s="180">
        <f t="shared" si="3"/>
        <v>14.53</v>
      </c>
      <c r="M34" s="181">
        <f t="shared" si="3"/>
        <v>7.64</v>
      </c>
    </row>
    <row r="35" spans="4:13">
      <c r="D35" s="161" t="s">
        <v>298</v>
      </c>
      <c r="E35" s="232">
        <v>104177.81999999998</v>
      </c>
      <c r="F35" s="233">
        <v>117321.25000000001</v>
      </c>
      <c r="G35" s="164">
        <f t="shared" si="2"/>
        <v>12.62</v>
      </c>
      <c r="H35" s="189" t="str">
        <f>+H12</f>
        <v>พฤษภาคม</v>
      </c>
      <c r="I35" s="241">
        <v>104177.81999999998</v>
      </c>
      <c r="J35" s="242">
        <v>117321.25000000001</v>
      </c>
      <c r="K35" s="243">
        <v>125425.39</v>
      </c>
      <c r="L35" s="186">
        <f t="shared" si="3"/>
        <v>12.62</v>
      </c>
      <c r="M35" s="187">
        <f t="shared" si="3"/>
        <v>6.91</v>
      </c>
    </row>
    <row r="36" spans="4:13">
      <c r="D36" s="172" t="s">
        <v>299</v>
      </c>
      <c r="E36" s="236">
        <v>102934.61</v>
      </c>
      <c r="F36" s="237">
        <v>115617.40999999999</v>
      </c>
      <c r="G36" s="175">
        <f t="shared" si="2"/>
        <v>12.32</v>
      </c>
      <c r="H36" s="190" t="str">
        <f>+H13</f>
        <v>มิถุนายน</v>
      </c>
      <c r="I36" s="238">
        <f>+E36</f>
        <v>102934.61</v>
      </c>
      <c r="J36" s="239">
        <f>+F36</f>
        <v>115617.40999999999</v>
      </c>
      <c r="K36" s="240">
        <f>+'[7]รายได้ ปี 2560'!BV67</f>
        <v>127977.80999999998</v>
      </c>
      <c r="L36" s="180">
        <f t="shared" si="3"/>
        <v>12.32</v>
      </c>
      <c r="M36" s="181">
        <f t="shared" si="3"/>
        <v>10.69</v>
      </c>
    </row>
    <row r="37" spans="4:13">
      <c r="D37" s="161" t="s">
        <v>300</v>
      </c>
      <c r="E37" s="232">
        <v>131356.96</v>
      </c>
      <c r="F37" s="233">
        <v>147323.25000000006</v>
      </c>
      <c r="G37" s="164">
        <f t="shared" si="2"/>
        <v>12.15</v>
      </c>
      <c r="H37" s="197" t="s">
        <v>300</v>
      </c>
      <c r="I37" s="241">
        <v>131356.96</v>
      </c>
      <c r="J37" s="242">
        <v>147323.25000000006</v>
      </c>
      <c r="K37" s="243">
        <v>156403.03</v>
      </c>
      <c r="L37" s="186">
        <f t="shared" si="3"/>
        <v>12.15</v>
      </c>
      <c r="M37" s="187">
        <f t="shared" si="3"/>
        <v>6.16</v>
      </c>
    </row>
    <row r="38" spans="4:13">
      <c r="D38" s="172" t="s">
        <v>301</v>
      </c>
      <c r="E38" s="236">
        <v>127166.68000000001</v>
      </c>
      <c r="F38" s="237">
        <v>144681.71</v>
      </c>
      <c r="G38" s="175">
        <f t="shared" si="2"/>
        <v>13.77</v>
      </c>
      <c r="H38" s="195" t="s">
        <v>301</v>
      </c>
      <c r="I38" s="238">
        <v>127166.68000000001</v>
      </c>
      <c r="J38" s="239">
        <v>144681.71</v>
      </c>
      <c r="K38" s="240">
        <v>153378.59000000003</v>
      </c>
      <c r="L38" s="180">
        <f t="shared" si="3"/>
        <v>13.77</v>
      </c>
      <c r="M38" s="181">
        <f t="shared" si="3"/>
        <v>6.01</v>
      </c>
    </row>
    <row r="39" spans="4:13">
      <c r="D39" s="161" t="s">
        <v>302</v>
      </c>
      <c r="E39" s="232">
        <v>99382.17</v>
      </c>
      <c r="F39" s="233">
        <v>118750.06999999998</v>
      </c>
      <c r="G39" s="164">
        <f t="shared" si="2"/>
        <v>19.489999999999998</v>
      </c>
      <c r="H39" s="194">
        <f>+H16</f>
        <v>2</v>
      </c>
      <c r="I39" s="241">
        <f>'[7]รายได้ ปี 2558'!$BR$67</f>
        <v>125089.87000000004</v>
      </c>
      <c r="J39" s="242">
        <f>'[7]รายได้ ปี 2559'!$BR$67</f>
        <v>144681.71</v>
      </c>
      <c r="K39" s="243">
        <f>'[7]รายได้ ปี 2560'!$BX$67</f>
        <v>154662.19999999998</v>
      </c>
      <c r="L39" s="186">
        <f t="shared" si="3"/>
        <v>15.66</v>
      </c>
      <c r="M39" s="187">
        <f t="shared" si="3"/>
        <v>6.9</v>
      </c>
    </row>
    <row r="40" spans="4:13">
      <c r="D40" s="172" t="s">
        <v>303</v>
      </c>
      <c r="E40" s="236">
        <v>110343.59</v>
      </c>
      <c r="F40" s="237">
        <v>113600.35999999999</v>
      </c>
      <c r="G40" s="175">
        <f t="shared" si="2"/>
        <v>2.95</v>
      </c>
      <c r="H40" s="195" t="s">
        <v>303</v>
      </c>
      <c r="I40" s="238" t="s">
        <v>304</v>
      </c>
      <c r="J40" s="239" t="s">
        <v>304</v>
      </c>
      <c r="K40" s="240" t="s">
        <v>304</v>
      </c>
      <c r="L40" s="180" t="s">
        <v>304</v>
      </c>
      <c r="M40" s="181" t="s">
        <v>304</v>
      </c>
    </row>
    <row r="41" spans="4:13">
      <c r="D41" s="161" t="s">
        <v>305</v>
      </c>
      <c r="E41" s="232">
        <v>128771.65000000001</v>
      </c>
      <c r="F41" s="233">
        <v>128844.53999999998</v>
      </c>
      <c r="G41" s="164">
        <f t="shared" si="2"/>
        <v>0.06</v>
      </c>
      <c r="H41" s="197" t="s">
        <v>305</v>
      </c>
      <c r="I41" s="241" t="s">
        <v>304</v>
      </c>
      <c r="J41" s="242" t="s">
        <v>304</v>
      </c>
      <c r="K41" s="243" t="s">
        <v>304</v>
      </c>
      <c r="L41" s="186" t="s">
        <v>304</v>
      </c>
      <c r="M41" s="187" t="s">
        <v>304</v>
      </c>
    </row>
    <row r="42" spans="4:13">
      <c r="D42" s="172" t="s">
        <v>306</v>
      </c>
      <c r="E42" s="236">
        <v>153372.53999999998</v>
      </c>
      <c r="F42" s="237">
        <v>161522.07</v>
      </c>
      <c r="G42" s="175">
        <f t="shared" si="2"/>
        <v>5.31</v>
      </c>
      <c r="H42" s="195" t="s">
        <v>306</v>
      </c>
      <c r="I42" s="238" t="s">
        <v>304</v>
      </c>
      <c r="J42" s="239" t="s">
        <v>304</v>
      </c>
      <c r="K42" s="240" t="s">
        <v>304</v>
      </c>
      <c r="L42" s="180" t="s">
        <v>304</v>
      </c>
      <c r="M42" s="181" t="s">
        <v>304</v>
      </c>
    </row>
    <row r="43" spans="4:13" ht="15" thickBot="1">
      <c r="D43" s="244" t="s">
        <v>273</v>
      </c>
      <c r="E43" s="245">
        <v>1457150.28</v>
      </c>
      <c r="F43" s="246">
        <v>1641362.7700000003</v>
      </c>
      <c r="G43" s="247">
        <f>ROUND(((F43/E43)-1)*100,2)</f>
        <v>12.64</v>
      </c>
      <c r="H43" s="248" t="s">
        <v>273</v>
      </c>
      <c r="I43" s="249">
        <f>SUM(I31:I42)</f>
        <v>1090370.2</v>
      </c>
      <c r="J43" s="250">
        <f>SUM(J31:J42)</f>
        <v>1263327.44</v>
      </c>
      <c r="K43" s="251">
        <f>SUM(K31:K42)</f>
        <v>1339493.28</v>
      </c>
      <c r="L43" s="252">
        <f>ROUND(((J43/I43)-1)*100,2)</f>
        <v>15.86</v>
      </c>
      <c r="M43" s="253">
        <f>ROUND(((K43/J43)-1)*100,2)</f>
        <v>6.03</v>
      </c>
    </row>
    <row r="44" spans="4:13">
      <c r="D44" s="140" t="str">
        <f>D23</f>
        <v>P: หมายถึง ข้อมูลเบื้องต้น ณ วันที่ 18 พฤศจิกายน 2559</v>
      </c>
      <c r="E44" s="140"/>
      <c r="F44" s="140"/>
      <c r="G44" s="140"/>
      <c r="H44" s="140"/>
      <c r="I44" s="140"/>
      <c r="J44" s="140"/>
      <c r="K44" s="140"/>
      <c r="L44" s="140"/>
      <c r="M44" s="140"/>
    </row>
    <row r="45" spans="4:13">
      <c r="D45" s="254" t="s">
        <v>314</v>
      </c>
      <c r="E45" s="140"/>
      <c r="F45" s="140"/>
      <c r="G45" s="140"/>
      <c r="H45" s="140"/>
      <c r="I45" s="140"/>
      <c r="J45" s="210"/>
      <c r="K45" s="210"/>
      <c r="L45" s="140"/>
      <c r="M45" s="140"/>
    </row>
    <row r="46" spans="4:13">
      <c r="D46" s="140" t="s">
        <v>315</v>
      </c>
      <c r="I46" s="255"/>
      <c r="J46" s="255"/>
      <c r="K46" s="255"/>
    </row>
    <row r="47" spans="4:13">
      <c r="I47" s="256"/>
      <c r="J47" s="121"/>
      <c r="K47" s="121"/>
      <c r="L47" s="257"/>
    </row>
    <row r="48" spans="4:13">
      <c r="F48" s="255">
        <f>E43</f>
        <v>1457150.28</v>
      </c>
      <c r="G48" s="139">
        <v>1641362.77</v>
      </c>
      <c r="K48" s="255"/>
    </row>
    <row r="49" spans="6:13">
      <c r="F49" s="258">
        <f>[3]Revenue_59!$AA$87</f>
        <v>803073.31</v>
      </c>
      <c r="G49" s="139">
        <v>882204.76</v>
      </c>
      <c r="I49" s="255"/>
      <c r="J49" s="255"/>
      <c r="K49" s="255"/>
    </row>
    <row r="50" spans="6:13">
      <c r="F50" s="139">
        <f>SUM(F48:F49)</f>
        <v>2260223.59</v>
      </c>
      <c r="G50" s="139">
        <f>SUM(G48:G49)</f>
        <v>2523567.5300000003</v>
      </c>
      <c r="H50" s="259">
        <f>(G50-F50)/F50</f>
        <v>0.11651234026807075</v>
      </c>
      <c r="K50" s="122"/>
    </row>
    <row r="51" spans="6:13">
      <c r="K51" s="122"/>
      <c r="M51" s="255"/>
    </row>
    <row r="52" spans="6:13">
      <c r="K52" s="122"/>
      <c r="L52" s="119"/>
      <c r="M52" s="258"/>
    </row>
    <row r="53" spans="6:13">
      <c r="K53" s="255"/>
    </row>
    <row r="54" spans="6:13">
      <c r="K54" s="255"/>
    </row>
    <row r="55" spans="6:13">
      <c r="K55" s="255"/>
    </row>
    <row r="56" spans="6:13">
      <c r="K56" s="255"/>
    </row>
    <row r="58" spans="6:13">
      <c r="K58" s="255"/>
    </row>
  </sheetData>
  <mergeCells count="8">
    <mergeCell ref="I29:K29"/>
    <mergeCell ref="L29:M29"/>
    <mergeCell ref="D3:M3"/>
    <mergeCell ref="I5:M5"/>
    <mergeCell ref="I6:K6"/>
    <mergeCell ref="L6:M6"/>
    <mergeCell ref="D25:M25"/>
    <mergeCell ref="I28:M2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Tour59</vt:lpstr>
      <vt:lpstr>Tour60</vt:lpstr>
      <vt:lpstr>รายได้ที่เกิดขึ้นในจังหวัด</vt:lpstr>
      <vt:lpstr>รายได้ที่เกิดขึ้นระหว่างจังหวัด</vt:lpstr>
      <vt:lpstr>รายได้</vt:lpstr>
      <vt:lpstr>รายงาน</vt:lpstr>
      <vt:lpstr>รายได้ที่เกิดขึ้นในจังหวัด!Print_Area</vt:lpstr>
      <vt:lpstr>รายได้ที่เกิดขึ้นระหว่างจังหวัด!Print_Area</vt:lpstr>
      <vt:lpstr>Tour59!Print_Titles</vt:lpstr>
      <vt:lpstr>Tour60!Print_Titles</vt:lpstr>
      <vt:lpstr>รายได้ที่เกิดขึ้นในจังหวัด!Print_Titles</vt:lpstr>
      <vt:lpstr>รายได้ที่เกิดขึ้นระหว่างจังหวัด!Print_Titles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lenovo</cp:lastModifiedBy>
  <cp:lastPrinted>2017-09-26T02:19:22Z</cp:lastPrinted>
  <dcterms:created xsi:type="dcterms:W3CDTF">2017-09-01T03:10:49Z</dcterms:created>
  <dcterms:modified xsi:type="dcterms:W3CDTF">2017-11-02T06:54:51Z</dcterms:modified>
</cp:coreProperties>
</file>